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elisa.gasparri\Desktop\"/>
    </mc:Choice>
  </mc:AlternateContent>
  <xr:revisionPtr revIDLastSave="0" documentId="8_{BE2C0930-1E79-4C66-9E0B-220C379B3D18}" xr6:coauthVersionLast="47" xr6:coauthVersionMax="47" xr10:uidLastSave="{00000000-0000-0000-0000-000000000000}"/>
  <workbookProtection workbookAlgorithmName="SHA-512" workbookHashValue="nsXjak8Kyxd2oU62cbzwGtcNkEg5mfYr6P8Z7Xv4gUbEzoCxva4agVWi4QCIeuVFOmnhyPxJBvvk5L4CdZukew==" workbookSaltValue="gCC7H0nssK2Xw8ikA4q8Hw==" workbookSpinCount="100000" lockStructure="1"/>
  <bookViews>
    <workbookView xWindow="-120" yWindow="-120" windowWidth="29040" windowHeight="15720" activeTab="1" xr2:uid="{00000000-000D-0000-FFFF-FFFF00000000}"/>
  </bookViews>
  <sheets>
    <sheet name="Unico lotto" sheetId="28" r:id="rId1"/>
    <sheet name="Pluralità Lotti" sheetId="27" r:id="rId2"/>
    <sheet name="Foglio1" sheetId="5" r:id="rId3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8" l="1"/>
  <c r="D63" i="28"/>
  <c r="D59" i="28"/>
  <c r="D51" i="28"/>
  <c r="E32" i="28"/>
  <c r="D55" i="28"/>
  <c r="E31" i="28"/>
  <c r="D54" i="28"/>
  <c r="E29" i="28"/>
  <c r="D52" i="28"/>
  <c r="E30" i="28"/>
  <c r="D53" i="28"/>
  <c r="D56" i="28"/>
  <c r="E6" i="27"/>
  <c r="E7" i="27"/>
  <c r="L26" i="27"/>
  <c r="L25" i="27"/>
  <c r="L27" i="27"/>
  <c r="D13" i="27"/>
  <c r="L28" i="27"/>
  <c r="L29" i="27"/>
  <c r="D85" i="27"/>
  <c r="E24" i="27"/>
  <c r="D30" i="27"/>
  <c r="D89" i="27"/>
  <c r="D77" i="27"/>
  <c r="D71" i="27"/>
  <c r="D47" i="28"/>
  <c r="D70" i="28"/>
  <c r="D48" i="28"/>
  <c r="D49" i="28"/>
  <c r="D57" i="28"/>
  <c r="D60" i="28"/>
  <c r="D61" i="28"/>
  <c r="D64" i="28"/>
  <c r="D65" i="28"/>
  <c r="D66" i="28"/>
  <c r="D69" i="28"/>
  <c r="D71" i="28"/>
  <c r="D72" i="28"/>
  <c r="D73" i="28"/>
  <c r="D74" i="28"/>
  <c r="D75" i="28"/>
  <c r="D76" i="28"/>
  <c r="E53" i="27"/>
  <c r="D79" i="27"/>
  <c r="E52" i="27"/>
  <c r="D78" i="27"/>
  <c r="E54" i="27"/>
  <c r="D80" i="27"/>
  <c r="E55" i="27"/>
  <c r="D81" i="27"/>
  <c r="D82" i="27"/>
  <c r="D83" i="27"/>
  <c r="E59" i="27"/>
  <c r="D90" i="27"/>
  <c r="D91" i="27"/>
  <c r="D92" i="27"/>
  <c r="D86" i="27"/>
  <c r="D87" i="27"/>
  <c r="E49" i="27"/>
  <c r="D72" i="27"/>
  <c r="E50" i="27"/>
  <c r="D73" i="27"/>
  <c r="D74" i="27"/>
  <c r="D75" i="27"/>
  <c r="D95" i="27"/>
  <c r="D96" i="27"/>
  <c r="D97" i="27"/>
  <c r="D98" i="27"/>
  <c r="D99" i="27"/>
  <c r="D100" i="27"/>
  <c r="D101" i="27"/>
  <c r="D102" i="27"/>
  <c r="D113" i="27"/>
  <c r="D112" i="27"/>
  <c r="D114" i="27"/>
  <c r="E95" i="27"/>
  <c r="F95" i="27"/>
  <c r="F96" i="27"/>
  <c r="F97" i="27"/>
  <c r="F99" i="27"/>
  <c r="F100" i="27"/>
  <c r="D78" i="28"/>
  <c r="D104" i="27"/>
  <c r="B47" i="28"/>
  <c r="G41" i="28"/>
  <c r="G40" i="28"/>
  <c r="G39" i="28"/>
  <c r="G38" i="28"/>
  <c r="F85" i="27"/>
  <c r="E85" i="27"/>
  <c r="E70" i="28"/>
  <c r="E22" i="27"/>
  <c r="E21" i="27"/>
  <c r="E20" i="27"/>
  <c r="E29" i="27"/>
  <c r="E28" i="27"/>
  <c r="E27" i="27"/>
  <c r="G70" i="28"/>
  <c r="G78" i="28"/>
  <c r="F104" i="27"/>
  <c r="H71" i="27"/>
  <c r="L22" i="27"/>
  <c r="L21" i="27"/>
  <c r="L20" i="27"/>
  <c r="E19" i="27"/>
  <c r="H78" i="28"/>
  <c r="H72" i="28"/>
  <c r="H70" i="28"/>
  <c r="B63" i="28"/>
  <c r="B59" i="28"/>
  <c r="B51" i="28"/>
  <c r="D86" i="28"/>
  <c r="E12" i="27"/>
  <c r="E11" i="27"/>
  <c r="E10" i="27"/>
  <c r="E9" i="27"/>
  <c r="E8" i="27"/>
  <c r="E13" i="27"/>
  <c r="D87" i="28"/>
  <c r="D88" i="28"/>
  <c r="E72" i="28"/>
  <c r="E71" i="28"/>
  <c r="G104" i="27"/>
  <c r="G96" i="27"/>
  <c r="G98" i="27"/>
  <c r="B71" i="27"/>
  <c r="B77" i="27"/>
  <c r="B89" i="27"/>
  <c r="B85" i="27"/>
  <c r="E69" i="28"/>
  <c r="E86" i="28"/>
  <c r="E87" i="28"/>
  <c r="E78" i="28"/>
  <c r="E68" i="28"/>
  <c r="E85" i="28"/>
  <c r="E73" i="28"/>
  <c r="E74" i="28"/>
  <c r="D89" i="28"/>
  <c r="G69" i="28"/>
  <c r="G71" i="28"/>
  <c r="G73" i="28"/>
  <c r="D77" i="28"/>
  <c r="D79" i="28"/>
  <c r="D103" i="27"/>
  <c r="D105" i="27"/>
  <c r="D115" i="27"/>
  <c r="E96" i="27"/>
  <c r="E97" i="27"/>
  <c r="E98" i="27"/>
  <c r="E99" i="27"/>
  <c r="E100" i="27"/>
  <c r="E104" i="27"/>
  <c r="E113" i="27"/>
  <c r="E112" i="27"/>
  <c r="E114" i="27"/>
  <c r="E101" i="27"/>
  <c r="E102" i="27"/>
  <c r="E103" i="27"/>
  <c r="E105" i="27"/>
  <c r="E111" i="27"/>
  <c r="E94" i="27"/>
  <c r="E75" i="28"/>
  <c r="E76" i="28"/>
  <c r="E77" i="28"/>
  <c r="E79" i="28"/>
  <c r="E88" i="28"/>
  <c r="G74" i="28"/>
  <c r="G75" i="28"/>
  <c r="G80" i="28"/>
  <c r="H69" i="28"/>
  <c r="H71" i="28"/>
  <c r="H73" i="28"/>
  <c r="G95" i="27"/>
  <c r="G97" i="27"/>
  <c r="G99" i="27"/>
  <c r="G100" i="27"/>
  <c r="F106" i="27"/>
  <c r="F101" i="27"/>
  <c r="G106" i="27"/>
  <c r="G76" i="28"/>
  <c r="G77" i="28"/>
  <c r="G79" i="28"/>
  <c r="H74" i="28"/>
  <c r="H75" i="28"/>
  <c r="H80" i="28"/>
  <c r="G101" i="27"/>
  <c r="G102" i="27"/>
  <c r="G103" i="27"/>
  <c r="G105" i="27"/>
  <c r="F102" i="27"/>
  <c r="F103" i="27"/>
  <c r="F105" i="27"/>
  <c r="G107" i="27"/>
  <c r="H76" i="28"/>
  <c r="H77" i="28"/>
  <c r="H79" i="28"/>
  <c r="G81" i="28"/>
  <c r="F107" i="27"/>
  <c r="H105" i="27"/>
  <c r="H81" i="28"/>
  <c r="I79" i="28"/>
</calcChain>
</file>

<file path=xl/sharedStrings.xml><?xml version="1.0" encoding="utf-8"?>
<sst xmlns="http://schemas.openxmlformats.org/spreadsheetml/2006/main" count="236" uniqueCount="116">
  <si>
    <t>Lotto 1</t>
  </si>
  <si>
    <t>CALCOLO COMPENSO</t>
  </si>
  <si>
    <t>Aliq.</t>
  </si>
  <si>
    <t>Spese imponibili documentate</t>
  </si>
  <si>
    <t>Totale</t>
  </si>
  <si>
    <t>CP</t>
  </si>
  <si>
    <t>Spese anticipate ex art. 15 Dpr 633/72</t>
  </si>
  <si>
    <t>Ritenuta d'acconto</t>
  </si>
  <si>
    <t>Netto a versare al delegato</t>
  </si>
  <si>
    <t>Applicazione ritenuta d'acconto procedura (debitore)</t>
  </si>
  <si>
    <t>SI</t>
  </si>
  <si>
    <t>Applicazione ritenuta d'acconto aggiudicatario</t>
  </si>
  <si>
    <t>Spese per esecuzione formalità di registrazione, trascrizione e voltura catastale (art. 2 comma 7 - a carico dell'aggiudicatario)</t>
  </si>
  <si>
    <t xml:space="preserve"> - imponibili</t>
  </si>
  <si>
    <t xml:space="preserve"> - esenti (ex art. 15 Dpr 633/72)</t>
  </si>
  <si>
    <t xml:space="preserve"> -- imposte di trasferimento</t>
  </si>
  <si>
    <t xml:space="preserve"> -- trascrizione e voltura Decreto Trasferimento</t>
  </si>
  <si>
    <t xml:space="preserve"> -- marche da bollo e diritti</t>
  </si>
  <si>
    <t xml:space="preserve"> -- altre spese a carico dell'aggiudicatario</t>
  </si>
  <si>
    <t>Spese NON a carico dell'aggiudicatario</t>
  </si>
  <si>
    <t>Altre spese imponibili</t>
  </si>
  <si>
    <t>Altre spese anticipate esenti ex art. 15 Dpr 633/72</t>
  </si>
  <si>
    <t>NO</t>
  </si>
  <si>
    <t>Fasi svolte</t>
  </si>
  <si>
    <t>1 - attività fino all'avviso di vendita</t>
  </si>
  <si>
    <t>2 - attività fino all'aggiudicazione</t>
  </si>
  <si>
    <t>3 - decreto trasferimento</t>
  </si>
  <si>
    <t>4 - piano di ripartizione</t>
  </si>
  <si>
    <t>Descrizione</t>
  </si>
  <si>
    <t>Art. 2 c. 1</t>
  </si>
  <si>
    <t>Importo</t>
  </si>
  <si>
    <t>Lett.</t>
  </si>
  <si>
    <t>Num.</t>
  </si>
  <si>
    <t>Attività comprese tra conferimento incarico e redazione avviso vendita</t>
  </si>
  <si>
    <t>Attività successiva alla redazione dell'avviso di vendita e fino all'aggiudicazione o assegnazione</t>
  </si>
  <si>
    <t>Attività svolte nella fase del trasferimento della proprietà</t>
  </si>
  <si>
    <t>Attività svolte nella fase di distribuzione della somma ricavata</t>
  </si>
  <si>
    <t>Di cui a carico aggiudicatario*</t>
  </si>
  <si>
    <t>Di cui a carico procedura</t>
  </si>
  <si>
    <t>Acconto liquidato in sede di nomina</t>
  </si>
  <si>
    <t>Controllo limite compenso (art. 2 c. 5)</t>
  </si>
  <si>
    <t>Parametri</t>
  </si>
  <si>
    <t>Valore aggiudicazione / assegnazione</t>
  </si>
  <si>
    <t>Compenso</t>
  </si>
  <si>
    <t>Percentuale del compenso sul valore di aggiudicazione/assegnazione</t>
  </si>
  <si>
    <t>Esito controllo</t>
  </si>
  <si>
    <t>Lotto 2</t>
  </si>
  <si>
    <t>Lotto 3</t>
  </si>
  <si>
    <t>Lotto 4</t>
  </si>
  <si>
    <t>Totale prezzo di aggiudicazione o assegnazione</t>
  </si>
  <si>
    <t>ORDINARIO</t>
  </si>
  <si>
    <t>FORFETTARIO</t>
  </si>
  <si>
    <t>Lotto 5</t>
  </si>
  <si>
    <t>Lotto 6</t>
  </si>
  <si>
    <t>Lotto 7 e oltre (sommare valori)</t>
  </si>
  <si>
    <t>Lotti</t>
  </si>
  <si>
    <t>Numero DECRETI TRASFERIMENTO emessi</t>
  </si>
  <si>
    <t>Fase 1</t>
  </si>
  <si>
    <t>Fase 2</t>
  </si>
  <si>
    <t>Fase 3</t>
  </si>
  <si>
    <t>Maggior. %</t>
  </si>
  <si>
    <t>Fase 4</t>
  </si>
  <si>
    <t>a) dati procedura esecutiva</t>
  </si>
  <si>
    <t>b) spese</t>
  </si>
  <si>
    <t>Totale lotti</t>
  </si>
  <si>
    <t>Inserimento dati UNICO LOTTO 
(o comunque singoli lotti)</t>
  </si>
  <si>
    <t>Inserimento dati PLURALITA' LOTTI</t>
  </si>
  <si>
    <r>
      <t xml:space="preserve">Totale compenso spettante al delegato 
</t>
    </r>
    <r>
      <rPr>
        <b/>
        <i/>
        <sz val="11"/>
        <color rgb="FF3F3F3F"/>
        <rFont val="Calibri"/>
        <family val="2"/>
        <scheme val="minor"/>
      </rPr>
      <t>(al netto dell'acconto ricevuto)</t>
    </r>
  </si>
  <si>
    <t>utilizzo fondo spese</t>
  </si>
  <si>
    <t>Utilizzo Fondo Spese</t>
  </si>
  <si>
    <t>Anticipate dal Delegato</t>
  </si>
  <si>
    <t>a.1) Autonomia lotti, Decreti Trasferimento, Masse Passive Plurime</t>
  </si>
  <si>
    <t>di cui</t>
  </si>
  <si>
    <r>
      <rPr>
        <b/>
        <i/>
        <sz val="11"/>
        <color theme="1"/>
        <rFont val="Calibri"/>
        <family val="2"/>
        <scheme val="minor"/>
      </rPr>
      <t>*</t>
    </r>
    <r>
      <rPr>
        <i/>
        <sz val="11"/>
        <color theme="1"/>
        <rFont val="Calibri"/>
        <family val="2"/>
        <scheme val="minor"/>
      </rPr>
      <t xml:space="preserve"> A carico dell'aggiudicatario/assegnatario (art. 2 comma 7):
 - 50% del compenso relativo alla fare del trasferimento del bene
 - le spese generali e quelle effettivamente sostenute per l'esecuzione delle formalità di registrazione, trascrizione e voltura catastale</t>
    </r>
  </si>
  <si>
    <t>A) - N. immobili autonomi con realizzo complessivo fino a € 100.000</t>
  </si>
  <si>
    <t>B) - N. immobili autonomi con realizzo complessivo superiore a € 100.000 e fino € 500.000</t>
  </si>
  <si>
    <t>C) - N. immobili autonomi con realizzo complessivo da oltre € 500.000</t>
  </si>
  <si>
    <t>Rimborso forfettario 10 % (art. 2 comma 4)</t>
  </si>
  <si>
    <t>Totale FASE 1</t>
  </si>
  <si>
    <t>Totale FASE 2</t>
  </si>
  <si>
    <t>Totale FASE 3</t>
  </si>
  <si>
    <t>Totale FASE 4</t>
  </si>
  <si>
    <t>Liquidazione (art. 2 c. 1) FASI 1-2-3-4</t>
  </si>
  <si>
    <r>
      <rPr>
        <b/>
        <i/>
        <sz val="11"/>
        <color theme="1"/>
        <rFont val="Calibri"/>
        <family val="2"/>
        <scheme val="minor"/>
      </rPr>
      <t>*</t>
    </r>
    <r>
      <rPr>
        <i/>
        <sz val="11"/>
        <color theme="1"/>
        <rFont val="Calibri"/>
        <family val="2"/>
        <scheme val="minor"/>
      </rPr>
      <t xml:space="preserve"> A carico dell'aggiudicatario/assegnatario (art. 2 comma 7):
 - 50% del compenso relativo alla fare del trasferimento del bene
 - le spese effettivamente sostenute per l'esecuzione delle formalità di registrazione, trascrizione e voltura catastale</t>
    </r>
  </si>
  <si>
    <t>Maggiorazioni FASI 1-2-3-4 (linee guida liquidazione compensi )</t>
  </si>
  <si>
    <t xml:space="preserve">Numero immobili AUTONOMI </t>
  </si>
  <si>
    <t xml:space="preserve">c) maggiorazioni </t>
  </si>
  <si>
    <t xml:space="preserve">Maggiorazioni FASI 1-2-3-4 </t>
  </si>
  <si>
    <t>1) - Distribuzione somme afferenti masse plurime</t>
  </si>
  <si>
    <t>2) - Numero esperimenti di vendita superiore a 3</t>
  </si>
  <si>
    <t>1) - Numero dei lotti compreso tra 3 e 6;</t>
  </si>
  <si>
    <t>2) - Numero di lotti superiore a 6</t>
  </si>
  <si>
    <t>E) - N. DT con realizzo complessivo superiore a € 50.001 e fino a € 100.000</t>
  </si>
  <si>
    <t>F) - N. DT con realizzo complessivo superiore a € 100.000 e fino a € 500.000</t>
  </si>
  <si>
    <t>G) - N. DT con realizzo complessivo oltre € 500.000</t>
  </si>
  <si>
    <r>
      <t xml:space="preserve">Prezzo di aggiudicazione o assegnazione </t>
    </r>
    <r>
      <rPr>
        <sz val="11"/>
        <color theme="1"/>
        <rFont val="Calibri"/>
        <family val="2"/>
        <scheme val="minor"/>
      </rPr>
      <t>(o valore di stima)</t>
    </r>
  </si>
  <si>
    <r>
      <t xml:space="preserve">Fasi svolte 
</t>
    </r>
    <r>
      <rPr>
        <i/>
        <sz val="11"/>
        <color theme="1"/>
        <rFont val="Calibri"/>
        <family val="2"/>
        <scheme val="minor"/>
      </rPr>
      <t>(inserimento manuale)</t>
    </r>
  </si>
  <si>
    <t xml:space="preserve">1) - Numero esperimenti di vendita successivi al primo, pari o inferiore a 3 </t>
  </si>
  <si>
    <t xml:space="preserve">2) - Numero esperimenti di vendita superiore a 3 </t>
  </si>
  <si>
    <t xml:space="preserve">1) - Numero esperimenti di vendita successivi al primo, pari o inferiore a 3  </t>
  </si>
  <si>
    <t>1) - MASSE PLURIME
(quando il ricavato della procedura debba essere suddiviso in più masse)</t>
  </si>
  <si>
    <t>Prezzo di aggiudicazione o assegnazione (ovvero stima in caso di mancanza di vendita)</t>
  </si>
  <si>
    <t>3) - Numero dei lotti compreso tra 3 e 6;</t>
  </si>
  <si>
    <t>4) - Numero di lotti superiore a 6</t>
  </si>
  <si>
    <r>
      <t xml:space="preserve">IVA  </t>
    </r>
    <r>
      <rPr>
        <sz val="11"/>
        <color rgb="FFFF0000"/>
        <rFont val="Calibri"/>
        <family val="2"/>
        <scheme val="minor"/>
      </rPr>
      <t>(cancellare aliquota se non dovuta)</t>
    </r>
  </si>
  <si>
    <r>
      <t xml:space="preserve">IVA </t>
    </r>
    <r>
      <rPr>
        <sz val="11"/>
        <color theme="2" tint="-0.249977111117893"/>
        <rFont val="Calibri"/>
        <family val="2"/>
        <scheme val="minor"/>
      </rPr>
      <t>(cancellare aliquota se non dovuta)</t>
    </r>
  </si>
  <si>
    <t xml:space="preserve">Totale somme ricavate dalla vendita </t>
  </si>
  <si>
    <t>A) - N. DT con realizzo complessivo fino a € 30.000</t>
  </si>
  <si>
    <t>B) - N. DT con realizzo complessivo superiore a € 30.001 e fino a € 50.000</t>
  </si>
  <si>
    <t>c) maggiorazioni e riduzioni</t>
  </si>
  <si>
    <t xml:space="preserve">4) - Chiusura anticipata successiva ad unico tentativo di vendita deserta   </t>
  </si>
  <si>
    <t xml:space="preserve">3) - Chiusura anticipata a seguito della sola pubblicazione dell'avviso di vendita </t>
  </si>
  <si>
    <t xml:space="preserve">Numero di Ruolo Generale </t>
  </si>
  <si>
    <t>Numero di Ruolo Generale</t>
  </si>
  <si>
    <t xml:space="preserve">1) - Distribuzione somme afferenti masse plurime
</t>
  </si>
  <si>
    <t>Acconto onorario liquidato in sede di nomina e incassato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</si>
</sst>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i/>
      <sz val="10"/>
      <color rgb="FF3F3F3F"/>
      <name val="Calibri"/>
      <family val="2"/>
      <scheme val="minor"/>
    </font>
    <font>
      <b/>
      <i/>
      <sz val="10"/>
      <color rgb="FF3F3F3F"/>
      <name val="Calibri"/>
      <family val="2"/>
      <scheme val="minor"/>
    </font>
    <font>
      <i/>
      <sz val="11"/>
      <color rgb="FF3F3F3F"/>
      <name val="Calibri"/>
      <family val="2"/>
      <scheme val="minor"/>
    </font>
    <font>
      <b/>
      <i/>
      <sz val="11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5" fillId="3" borderId="4" applyNumberFormat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5" fontId="0" fillId="0" borderId="0" xfId="1" applyNumberFormat="1" applyFont="1" applyAlignment="1" applyProtection="1">
      <alignment horizontal="center" vertical="center" wrapText="1"/>
    </xf>
    <xf numFmtId="10" fontId="0" fillId="0" borderId="0" xfId="2" applyNumberFormat="1" applyFont="1" applyFill="1" applyAlignment="1" applyProtection="1">
      <alignment vertical="center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5" fillId="3" borderId="4" xfId="6" applyNumberFormat="1" applyAlignment="1" applyProtection="1">
      <alignment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4" fontId="10" fillId="0" borderId="0" xfId="1" applyFont="1" applyAlignment="1" applyProtection="1">
      <alignment vertical="center"/>
    </xf>
    <xf numFmtId="164" fontId="7" fillId="0" borderId="0" xfId="0" applyNumberFormat="1" applyFont="1" applyAlignment="1">
      <alignment vertical="center"/>
    </xf>
    <xf numFmtId="0" fontId="9" fillId="0" borderId="2" xfId="4" applyFont="1" applyAlignment="1" applyProtection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2" applyNumberFormat="1" applyFont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1" fillId="3" borderId="4" xfId="6" applyFont="1" applyAlignment="1" applyProtection="1">
      <alignment vertical="center" wrapText="1"/>
    </xf>
    <xf numFmtId="0" fontId="11" fillId="3" borderId="4" xfId="6" applyFont="1" applyAlignment="1" applyProtection="1">
      <alignment vertical="center"/>
    </xf>
    <xf numFmtId="165" fontId="11" fillId="3" borderId="4" xfId="6" applyNumberFormat="1" applyFont="1" applyAlignment="1" applyProtection="1">
      <alignment vertical="center"/>
    </xf>
    <xf numFmtId="164" fontId="11" fillId="3" borderId="4" xfId="6" applyNumberFormat="1" applyFont="1" applyAlignment="1" applyProtection="1">
      <alignment vertical="center"/>
    </xf>
    <xf numFmtId="10" fontId="11" fillId="3" borderId="4" xfId="6" applyNumberFormat="1" applyFont="1" applyAlignment="1" applyProtection="1">
      <alignment vertical="center"/>
    </xf>
    <xf numFmtId="0" fontId="5" fillId="3" borderId="4" xfId="6" applyAlignment="1" applyProtection="1">
      <alignment horizontal="right" vertical="center"/>
    </xf>
    <xf numFmtId="0" fontId="5" fillId="3" borderId="4" xfId="6" applyAlignment="1" applyProtection="1">
      <alignment vertical="center"/>
    </xf>
    <xf numFmtId="164" fontId="5" fillId="3" borderId="4" xfId="6" applyNumberFormat="1" applyAlignment="1" applyProtection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164" fontId="17" fillId="3" borderId="4" xfId="6" applyNumberFormat="1" applyFont="1" applyAlignment="1" applyProtection="1">
      <alignment vertical="center"/>
    </xf>
    <xf numFmtId="164" fontId="16" fillId="3" borderId="4" xfId="6" applyNumberFormat="1" applyFont="1" applyAlignment="1" applyProtection="1">
      <alignment vertical="center"/>
    </xf>
    <xf numFmtId="0" fontId="14" fillId="0" borderId="0" xfId="7" applyFont="1" applyFill="1" applyBorder="1" applyAlignment="1">
      <alignment horizontal="center" vertical="center"/>
    </xf>
    <xf numFmtId="0" fontId="14" fillId="0" borderId="8" xfId="7" applyFont="1" applyFill="1" applyBorder="1" applyAlignment="1">
      <alignment horizontal="center" vertical="center"/>
    </xf>
    <xf numFmtId="164" fontId="18" fillId="3" borderId="4" xfId="6" applyNumberFormat="1" applyFont="1" applyAlignment="1" applyProtection="1">
      <alignment vertical="center"/>
    </xf>
    <xf numFmtId="164" fontId="6" fillId="0" borderId="0" xfId="1" applyFont="1" applyFill="1" applyBorder="1" applyAlignment="1" applyProtection="1">
      <alignment vertical="center"/>
    </xf>
    <xf numFmtId="0" fontId="0" fillId="0" borderId="7" xfId="0" applyBorder="1" applyAlignment="1">
      <alignment vertical="center"/>
    </xf>
    <xf numFmtId="9" fontId="0" fillId="0" borderId="0" xfId="0" applyNumberFormat="1" applyAlignment="1">
      <alignment vertical="center"/>
    </xf>
    <xf numFmtId="0" fontId="12" fillId="0" borderId="0" xfId="3" applyFont="1" applyBorder="1" applyAlignment="1" applyProtection="1">
      <alignment horizontal="center" vertical="center"/>
    </xf>
    <xf numFmtId="0" fontId="0" fillId="0" borderId="8" xfId="0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164" fontId="5" fillId="3" borderId="6" xfId="6" applyNumberFormat="1" applyBorder="1" applyAlignment="1" applyProtection="1">
      <alignment vertical="center"/>
    </xf>
    <xf numFmtId="164" fontId="5" fillId="0" borderId="0" xfId="6" applyNumberFormat="1" applyFill="1" applyBorder="1" applyAlignment="1" applyProtection="1">
      <alignment vertical="center"/>
    </xf>
    <xf numFmtId="164" fontId="4" fillId="0" borderId="0" xfId="5" applyNumberFormat="1" applyFill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5" fontId="16" fillId="3" borderId="4" xfId="6" applyNumberFormat="1" applyFont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10" fontId="0" fillId="0" borderId="0" xfId="2" applyNumberFormat="1" applyFont="1" applyBorder="1" applyAlignment="1" applyProtection="1">
      <alignment vertical="center"/>
    </xf>
    <xf numFmtId="9" fontId="0" fillId="0" borderId="0" xfId="2" applyFont="1" applyAlignment="1">
      <alignment vertical="center"/>
    </xf>
    <xf numFmtId="0" fontId="10" fillId="0" borderId="0" xfId="0" applyFont="1" applyAlignment="1">
      <alignment horizontal="center" vertical="center"/>
    </xf>
    <xf numFmtId="10" fontId="5" fillId="3" borderId="17" xfId="6" applyNumberFormat="1" applyBorder="1" applyAlignment="1" applyProtection="1">
      <alignment vertical="center"/>
    </xf>
    <xf numFmtId="0" fontId="24" fillId="0" borderId="0" xfId="4" applyFont="1" applyBorder="1" applyAlignment="1" applyProtection="1">
      <alignment horizontal="center" vertical="center" wrapText="1"/>
    </xf>
    <xf numFmtId="0" fontId="21" fillId="0" borderId="0" xfId="0" applyFont="1" applyAlignment="1">
      <alignment vertical="center"/>
    </xf>
    <xf numFmtId="0" fontId="7" fillId="0" borderId="7" xfId="0" applyFont="1" applyBorder="1" applyAlignment="1">
      <alignment vertical="center" wrapText="1"/>
    </xf>
    <xf numFmtId="0" fontId="24" fillId="0" borderId="5" xfId="4" applyFont="1" applyBorder="1" applyAlignment="1" applyProtection="1">
      <alignment horizontal="center" vertical="center"/>
    </xf>
    <xf numFmtId="0" fontId="12" fillId="0" borderId="19" xfId="3" applyFont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3" borderId="4" xfId="6" applyAlignment="1">
      <alignment vertical="center"/>
    </xf>
    <xf numFmtId="0" fontId="12" fillId="0" borderId="18" xfId="3" applyFont="1" applyBorder="1" applyAlignment="1" applyProtection="1">
      <alignment horizontal="left" vertical="center"/>
    </xf>
    <xf numFmtId="10" fontId="5" fillId="3" borderId="13" xfId="6" applyNumberFormat="1" applyBorder="1" applyAlignment="1" applyProtection="1">
      <alignment vertical="center"/>
    </xf>
    <xf numFmtId="0" fontId="12" fillId="0" borderId="7" xfId="3" applyFont="1" applyBorder="1" applyAlignment="1" applyProtection="1">
      <alignment horizontal="left" vertical="center"/>
    </xf>
    <xf numFmtId="10" fontId="0" fillId="0" borderId="0" xfId="2" applyNumberFormat="1" applyFont="1" applyBorder="1" applyAlignment="1" applyProtection="1">
      <alignment vertical="center" wrapText="1"/>
    </xf>
    <xf numFmtId="164" fontId="25" fillId="3" borderId="4" xfId="6" applyNumberFormat="1" applyFont="1" applyAlignment="1" applyProtection="1">
      <alignment vertical="center"/>
    </xf>
    <xf numFmtId="0" fontId="5" fillId="3" borderId="4" xfId="6" applyAlignment="1" applyProtection="1">
      <alignment horizontal="right" vertical="center" wrapText="1"/>
    </xf>
    <xf numFmtId="164" fontId="6" fillId="0" borderId="0" xfId="1" applyFont="1" applyFill="1" applyBorder="1" applyAlignment="1" applyProtection="1">
      <alignment horizontal="center" vertical="center" wrapText="1"/>
    </xf>
    <xf numFmtId="0" fontId="9" fillId="0" borderId="2" xfId="4" applyFont="1" applyAlignment="1" applyProtection="1">
      <alignment horizontal="center" vertical="center" wrapText="1"/>
    </xf>
    <xf numFmtId="0" fontId="0" fillId="0" borderId="7" xfId="0" applyBorder="1" applyAlignment="1">
      <alignment vertical="center" wrapText="1"/>
    </xf>
    <xf numFmtId="165" fontId="18" fillId="3" borderId="4" xfId="6" applyNumberFormat="1" applyFont="1" applyAlignment="1" applyProtection="1">
      <alignment vertical="center"/>
    </xf>
    <xf numFmtId="0" fontId="24" fillId="0" borderId="0" xfId="4" applyFont="1" applyBorder="1" applyAlignment="1" applyProtection="1">
      <alignment horizontal="center" vertical="center"/>
    </xf>
    <xf numFmtId="0" fontId="3" fillId="0" borderId="0" xfId="4" applyBorder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0" fillId="0" borderId="0" xfId="1" applyFont="1" applyBorder="1" applyAlignment="1" applyProtection="1">
      <alignment vertical="center"/>
    </xf>
    <xf numFmtId="0" fontId="0" fillId="0" borderId="7" xfId="0" applyBorder="1" applyAlignment="1">
      <alignment horizontal="right" vertical="center" wrapText="1"/>
    </xf>
    <xf numFmtId="0" fontId="12" fillId="0" borderId="7" xfId="3" applyFont="1" applyBorder="1" applyAlignment="1" applyProtection="1">
      <alignment horizontal="left" vertical="center" wrapText="1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7" xfId="0" applyFont="1" applyBorder="1" applyAlignment="1">
      <alignment horizontal="center" vertical="center"/>
    </xf>
    <xf numFmtId="165" fontId="6" fillId="0" borderId="0" xfId="1" applyNumberFormat="1" applyFont="1" applyBorder="1" applyAlignment="1" applyProtection="1">
      <alignment horizontal="center" vertical="center" wrapText="1"/>
    </xf>
    <xf numFmtId="10" fontId="0" fillId="0" borderId="0" xfId="2" applyNumberFormat="1" applyFont="1" applyFill="1" applyBorder="1" applyAlignment="1" applyProtection="1">
      <alignment vertical="center"/>
    </xf>
    <xf numFmtId="0" fontId="3" fillId="0" borderId="24" xfId="4" applyBorder="1" applyAlignment="1" applyProtection="1">
      <alignment horizontal="center" vertical="center" wrapText="1"/>
    </xf>
    <xf numFmtId="0" fontId="3" fillId="0" borderId="25" xfId="4" applyBorder="1" applyAlignment="1" applyProtection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28" fillId="0" borderId="28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10" fontId="0" fillId="0" borderId="5" xfId="2" applyNumberFormat="1" applyFont="1" applyFill="1" applyBorder="1" applyAlignment="1" applyProtection="1">
      <alignment vertical="center"/>
    </xf>
    <xf numFmtId="165" fontId="0" fillId="0" borderId="5" xfId="0" applyNumberFormat="1" applyBorder="1" applyAlignment="1">
      <alignment vertical="center"/>
    </xf>
    <xf numFmtId="0" fontId="0" fillId="0" borderId="29" xfId="0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164" fontId="0" fillId="0" borderId="0" xfId="1" applyFont="1" applyBorder="1" applyAlignment="1" applyProtection="1">
      <alignment horizontal="center" vertical="center" wrapText="1"/>
    </xf>
    <xf numFmtId="164" fontId="6" fillId="0" borderId="0" xfId="1" applyFont="1" applyBorder="1" applyAlignment="1" applyProtection="1">
      <alignment horizontal="center" vertical="center" wrapText="1"/>
    </xf>
    <xf numFmtId="164" fontId="28" fillId="0" borderId="5" xfId="1" applyFont="1" applyBorder="1" applyAlignment="1" applyProtection="1">
      <alignment horizontal="center" vertical="center" wrapText="1"/>
    </xf>
    <xf numFmtId="10" fontId="0" fillId="0" borderId="24" xfId="2" applyNumberFormat="1" applyFont="1" applyFill="1" applyBorder="1" applyAlignment="1" applyProtection="1">
      <alignment vertical="center"/>
    </xf>
    <xf numFmtId="165" fontId="0" fillId="0" borderId="24" xfId="0" applyNumberFormat="1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165" fontId="1" fillId="0" borderId="0" xfId="1" applyNumberFormat="1" applyFont="1" applyBorder="1" applyAlignment="1" applyProtection="1">
      <alignment horizontal="center" vertical="center" wrapText="1"/>
    </xf>
    <xf numFmtId="0" fontId="5" fillId="3" borderId="4" xfId="6" applyAlignment="1" applyProtection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0" fillId="0" borderId="0" xfId="0" applyAlignment="1">
      <alignment horizontal="left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165" fontId="0" fillId="0" borderId="0" xfId="1" applyNumberFormat="1" applyFont="1" applyBorder="1" applyAlignment="1" applyProtection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164" fontId="0" fillId="0" borderId="5" xfId="1" applyFont="1" applyBorder="1" applyAlignment="1" applyProtection="1">
      <alignment horizontal="center" vertical="center" wrapText="1"/>
    </xf>
    <xf numFmtId="164" fontId="1" fillId="0" borderId="5" xfId="1" applyFont="1" applyBorder="1" applyAlignment="1" applyProtection="1">
      <alignment horizontal="center" vertical="center" wrapText="1"/>
    </xf>
    <xf numFmtId="166" fontId="6" fillId="0" borderId="0" xfId="2" applyNumberFormat="1" applyFont="1" applyFill="1" applyBorder="1" applyAlignment="1" applyProtection="1">
      <alignment vertical="center"/>
    </xf>
    <xf numFmtId="164" fontId="1" fillId="0" borderId="5" xfId="1" applyFont="1" applyFill="1" applyBorder="1" applyAlignment="1" applyProtection="1">
      <alignment horizontal="center" vertical="center" wrapText="1"/>
    </xf>
    <xf numFmtId="10" fontId="29" fillId="0" borderId="0" xfId="2" applyNumberFormat="1" applyFont="1" applyBorder="1" applyAlignment="1" applyProtection="1">
      <alignment vertical="center"/>
    </xf>
    <xf numFmtId="0" fontId="0" fillId="0" borderId="7" xfId="0" applyBorder="1" applyAlignment="1">
      <alignment horizontal="left" vertical="center" wrapText="1"/>
    </xf>
    <xf numFmtId="10" fontId="20" fillId="0" borderId="6" xfId="5" applyNumberFormat="1" applyFont="1" applyFill="1" applyBorder="1" applyAlignment="1" applyProtection="1">
      <alignment horizontal="center" vertical="center"/>
      <protection locked="0"/>
    </xf>
    <xf numFmtId="10" fontId="5" fillId="0" borderId="17" xfId="6" applyNumberFormat="1" applyFill="1" applyBorder="1" applyAlignment="1" applyProtection="1">
      <alignment vertical="center"/>
    </xf>
    <xf numFmtId="164" fontId="4" fillId="5" borderId="6" xfId="5" applyNumberFormat="1" applyFill="1" applyBorder="1" applyAlignment="1" applyProtection="1">
      <alignment vertical="center"/>
      <protection locked="0"/>
    </xf>
    <xf numFmtId="10" fontId="20" fillId="5" borderId="6" xfId="5" applyNumberFormat="1" applyFont="1" applyFill="1" applyBorder="1" applyAlignment="1" applyProtection="1">
      <alignment horizontal="center" vertical="center"/>
      <protection locked="0"/>
    </xf>
    <xf numFmtId="166" fontId="23" fillId="5" borderId="6" xfId="8" applyNumberFormat="1" applyFont="1" applyFill="1" applyBorder="1" applyAlignment="1" applyProtection="1">
      <alignment vertical="center"/>
      <protection locked="0"/>
    </xf>
    <xf numFmtId="166" fontId="23" fillId="5" borderId="22" xfId="8" applyNumberFormat="1" applyFont="1" applyFill="1" applyBorder="1" applyAlignment="1" applyProtection="1">
      <alignment vertical="center"/>
      <protection locked="0"/>
    </xf>
    <xf numFmtId="166" fontId="23" fillId="5" borderId="17" xfId="8" applyNumberFormat="1" applyFont="1" applyFill="1" applyBorder="1" applyAlignment="1" applyProtection="1">
      <alignment vertical="center"/>
      <protection locked="0"/>
    </xf>
    <xf numFmtId="166" fontId="23" fillId="5" borderId="30" xfId="8" applyNumberFormat="1" applyFont="1" applyFill="1" applyBorder="1" applyAlignment="1" applyProtection="1">
      <alignment vertical="center"/>
      <protection locked="0"/>
    </xf>
    <xf numFmtId="10" fontId="20" fillId="5" borderId="17" xfId="5" applyNumberFormat="1" applyFont="1" applyFill="1" applyBorder="1" applyAlignment="1" applyProtection="1">
      <alignment horizontal="center" vertical="center"/>
      <protection locked="0"/>
    </xf>
    <xf numFmtId="0" fontId="3" fillId="4" borderId="23" xfId="4" applyFill="1" applyBorder="1" applyAlignment="1" applyProtection="1">
      <alignment horizontal="center" vertical="center"/>
    </xf>
    <xf numFmtId="0" fontId="3" fillId="4" borderId="24" xfId="4" applyFill="1" applyBorder="1" applyAlignment="1" applyProtection="1">
      <alignment horizontal="center" vertical="center" wrapText="1"/>
    </xf>
    <xf numFmtId="0" fontId="3" fillId="4" borderId="24" xfId="4" applyFill="1" applyBorder="1" applyAlignment="1" applyProtection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164" fontId="0" fillId="4" borderId="24" xfId="1" applyFont="1" applyFill="1" applyBorder="1" applyAlignment="1" applyProtection="1">
      <alignment horizontal="center" vertical="center" wrapText="1"/>
    </xf>
    <xf numFmtId="0" fontId="6" fillId="0" borderId="26" xfId="0" applyFont="1" applyBorder="1" applyAlignment="1">
      <alignment wrapText="1"/>
    </xf>
    <xf numFmtId="165" fontId="0" fillId="4" borderId="24" xfId="1" applyNumberFormat="1" applyFont="1" applyFill="1" applyBorder="1" applyAlignment="1" applyProtection="1">
      <alignment horizontal="center" vertical="center" wrapText="1"/>
    </xf>
    <xf numFmtId="164" fontId="28" fillId="4" borderId="24" xfId="1" applyFont="1" applyFill="1" applyBorder="1" applyAlignment="1" applyProtection="1">
      <alignment horizontal="center" vertical="center" wrapText="1"/>
    </xf>
    <xf numFmtId="0" fontId="3" fillId="4" borderId="2" xfId="4" applyFill="1" applyAlignment="1" applyProtection="1">
      <alignment horizontal="center" vertical="center"/>
    </xf>
    <xf numFmtId="0" fontId="8" fillId="4" borderId="2" xfId="4" applyFont="1" applyFill="1" applyAlignment="1" applyProtection="1">
      <alignment horizontal="center" vertical="center" wrapText="1"/>
    </xf>
    <xf numFmtId="0" fontId="15" fillId="4" borderId="2" xfId="4" applyFont="1" applyFill="1" applyAlignment="1" applyProtection="1">
      <alignment horizontal="center" vertical="center" wrapText="1"/>
    </xf>
    <xf numFmtId="10" fontId="20" fillId="5" borderId="12" xfId="5" applyNumberFormat="1" applyFont="1" applyFill="1" applyBorder="1" applyAlignment="1" applyProtection="1">
      <alignment horizontal="center" vertical="center"/>
      <protection locked="0"/>
    </xf>
    <xf numFmtId="10" fontId="20" fillId="0" borderId="17" xfId="5" applyNumberFormat="1" applyFont="1" applyFill="1" applyBorder="1" applyAlignment="1" applyProtection="1">
      <alignment vertical="center"/>
    </xf>
    <xf numFmtId="0" fontId="24" fillId="0" borderId="0" xfId="4" applyFont="1" applyFill="1" applyBorder="1" applyAlignment="1" applyProtection="1">
      <alignment horizontal="center" vertical="center" wrapText="1"/>
    </xf>
    <xf numFmtId="0" fontId="24" fillId="0" borderId="0" xfId="4" applyFont="1" applyFill="1" applyBorder="1" applyAlignment="1" applyProtection="1">
      <alignment vertical="center" wrapText="1"/>
    </xf>
    <xf numFmtId="165" fontId="6" fillId="4" borderId="24" xfId="1" applyNumberFormat="1" applyFont="1" applyFill="1" applyBorder="1" applyAlignment="1" applyProtection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0" xfId="1" applyFont="1" applyFill="1" applyBorder="1" applyAlignment="1" applyProtection="1">
      <alignment vertical="center"/>
      <protection locked="0"/>
    </xf>
    <xf numFmtId="10" fontId="11" fillId="3" borderId="4" xfId="6" applyNumberFormat="1" applyFont="1" applyAlignment="1" applyProtection="1">
      <alignment vertical="center"/>
      <protection locked="0"/>
    </xf>
    <xf numFmtId="10" fontId="11" fillId="5" borderId="4" xfId="6" applyNumberFormat="1" applyFont="1" applyFill="1" applyAlignment="1" applyProtection="1">
      <alignment vertical="center"/>
      <protection locked="0"/>
    </xf>
    <xf numFmtId="0" fontId="6" fillId="0" borderId="7" xfId="0" applyFont="1" applyBorder="1" applyAlignment="1">
      <alignment horizontal="left" vertical="center"/>
    </xf>
    <xf numFmtId="164" fontId="5" fillId="3" borderId="6" xfId="6" applyNumberFormat="1" applyBorder="1" applyAlignment="1" applyProtection="1">
      <alignment vertical="center"/>
      <protection locked="0"/>
    </xf>
    <xf numFmtId="0" fontId="12" fillId="0" borderId="7" xfId="3" applyFont="1" applyBorder="1" applyAlignment="1" applyProtection="1">
      <alignment horizontal="left"/>
    </xf>
    <xf numFmtId="0" fontId="31" fillId="5" borderId="17" xfId="3" applyFont="1" applyFill="1" applyBorder="1" applyAlignment="1" applyProtection="1">
      <alignment horizontal="right" vertical="center"/>
    </xf>
    <xf numFmtId="164" fontId="23" fillId="5" borderId="6" xfId="5" applyNumberFormat="1" applyFont="1" applyFill="1" applyBorder="1" applyAlignment="1" applyProtection="1">
      <alignment horizontal="right" vertical="center"/>
      <protection locked="0"/>
    </xf>
    <xf numFmtId="49" fontId="23" fillId="5" borderId="6" xfId="5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vertical="top" wrapText="1"/>
    </xf>
    <xf numFmtId="0" fontId="2" fillId="0" borderId="1" xfId="3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2" fillId="4" borderId="14" xfId="3" applyFont="1" applyFill="1" applyBorder="1" applyAlignment="1" applyProtection="1">
      <alignment horizontal="center" vertical="center" wrapText="1"/>
    </xf>
    <xf numFmtId="0" fontId="12" fillId="4" borderId="15" xfId="3" applyFont="1" applyFill="1" applyBorder="1" applyAlignment="1" applyProtection="1">
      <alignment horizontal="center" vertical="center"/>
    </xf>
    <xf numFmtId="0" fontId="12" fillId="4" borderId="16" xfId="3" applyFont="1" applyFill="1" applyBorder="1" applyAlignment="1" applyProtection="1">
      <alignment horizontal="center" vertical="center"/>
    </xf>
    <xf numFmtId="0" fontId="3" fillId="0" borderId="0" xfId="4" applyBorder="1" applyAlignment="1" applyProtection="1">
      <alignment horizontal="center" vertical="center"/>
    </xf>
    <xf numFmtId="0" fontId="3" fillId="0" borderId="2" xfId="4" applyAlignment="1" applyProtection="1">
      <alignment horizontal="center" vertical="center"/>
    </xf>
    <xf numFmtId="0" fontId="3" fillId="0" borderId="0" xfId="4" applyBorder="1" applyAlignment="1" applyProtection="1">
      <alignment horizontal="center" vertical="center" wrapText="1"/>
    </xf>
    <xf numFmtId="0" fontId="3" fillId="0" borderId="5" xfId="4" applyBorder="1" applyAlignment="1" applyProtection="1">
      <alignment horizontal="center" vertical="center" wrapText="1"/>
    </xf>
    <xf numFmtId="0" fontId="12" fillId="4" borderId="14" xfId="3" applyFont="1" applyFill="1" applyBorder="1" applyAlignment="1" applyProtection="1">
      <alignment horizontal="center" vertical="center"/>
    </xf>
    <xf numFmtId="0" fontId="8" fillId="0" borderId="7" xfId="3" applyFont="1" applyBorder="1" applyAlignment="1" applyProtection="1">
      <alignment horizontal="left" vertical="center" wrapText="1"/>
    </xf>
    <xf numFmtId="0" fontId="8" fillId="0" borderId="0" xfId="3" applyFont="1" applyBorder="1" applyAlignment="1" applyProtection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9">
    <cellStyle name="Collegamento ipertestuale" xfId="7" builtinId="8"/>
    <cellStyle name="Input" xfId="5" builtinId="20"/>
    <cellStyle name="Migliaia" xfId="8" builtinId="3"/>
    <cellStyle name="Normale" xfId="0" builtinId="0"/>
    <cellStyle name="Output" xfId="6" builtinId="21"/>
    <cellStyle name="Percentuale" xfId="2" builtinId="5"/>
    <cellStyle name="Titolo 1" xfId="3" builtinId="16"/>
    <cellStyle name="Titolo 2" xfId="4" builtinId="17"/>
    <cellStyle name="Valuta" xfId="1" builtin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3F7C-C049-46E9-88BF-7FF2F4434C09}">
  <sheetPr>
    <pageSetUpPr fitToPage="1"/>
  </sheetPr>
  <dimension ref="A1:J105"/>
  <sheetViews>
    <sheetView zoomScale="115" zoomScaleNormal="115" workbookViewId="0">
      <selection activeCell="G11" sqref="G11"/>
    </sheetView>
  </sheetViews>
  <sheetFormatPr defaultColWidth="9.140625" defaultRowHeight="15" x14ac:dyDescent="0.25"/>
  <cols>
    <col min="1" max="1" width="72.28515625" style="1" customWidth="1"/>
    <col min="2" max="2" width="6" style="1" customWidth="1"/>
    <col min="3" max="3" width="7.7109375" style="1" customWidth="1"/>
    <col min="4" max="4" width="18.140625" style="1" customWidth="1"/>
    <col min="5" max="5" width="17.5703125" style="1" customWidth="1"/>
    <col min="6" max="6" width="7.5703125" style="1" customWidth="1"/>
    <col min="7" max="7" width="14.5703125" style="1" customWidth="1"/>
    <col min="8" max="8" width="13.5703125" style="1" customWidth="1"/>
    <col min="9" max="9" width="12.85546875" style="1" customWidth="1"/>
    <col min="10" max="10" width="9.140625" style="1"/>
    <col min="11" max="12" width="9.140625" style="1" customWidth="1"/>
    <col min="13" max="16384" width="9.140625" style="1"/>
  </cols>
  <sheetData>
    <row r="1" spans="1:8" ht="20.25" thickBot="1" x14ac:dyDescent="0.3">
      <c r="A1" s="158"/>
      <c r="B1" s="158"/>
      <c r="C1" s="158"/>
      <c r="D1" s="158"/>
      <c r="E1" s="158"/>
      <c r="F1" s="158"/>
      <c r="G1" s="158"/>
      <c r="H1" s="158"/>
    </row>
    <row r="2" spans="1:8" ht="16.5" thickTop="1" thickBot="1" x14ac:dyDescent="0.3">
      <c r="A2" s="28"/>
      <c r="B2" s="28"/>
      <c r="C2" s="28"/>
    </row>
    <row r="3" spans="1:8" ht="47.25" customHeight="1" thickBot="1" x14ac:dyDescent="0.3">
      <c r="A3" s="162" t="s">
        <v>65</v>
      </c>
      <c r="B3" s="163"/>
      <c r="C3" s="163"/>
      <c r="D3" s="163"/>
      <c r="E3" s="163"/>
      <c r="F3" s="163"/>
      <c r="G3" s="163"/>
      <c r="H3" s="164"/>
    </row>
    <row r="4" spans="1:8" ht="24.75" customHeight="1" thickBot="1" x14ac:dyDescent="0.3">
      <c r="A4" s="61" t="s">
        <v>62</v>
      </c>
      <c r="B4" s="57"/>
      <c r="C4" s="57"/>
      <c r="D4" s="57"/>
      <c r="E4" s="57"/>
      <c r="F4" s="57"/>
      <c r="G4" s="58"/>
      <c r="H4" s="59"/>
    </row>
    <row r="5" spans="1:8" ht="21" customHeight="1" thickBot="1" x14ac:dyDescent="0.3">
      <c r="A5" s="27" t="s">
        <v>112</v>
      </c>
      <c r="D5" s="156"/>
      <c r="E5" s="51"/>
      <c r="F5" s="38"/>
      <c r="G5" s="51"/>
      <c r="H5" s="39"/>
    </row>
    <row r="6" spans="1:8" ht="21" customHeight="1" thickBot="1" x14ac:dyDescent="0.3">
      <c r="A6" s="27" t="s">
        <v>101</v>
      </c>
      <c r="D6" s="155"/>
      <c r="E6" s="51"/>
      <c r="F6" s="38"/>
      <c r="G6" s="51"/>
      <c r="H6" s="39"/>
    </row>
    <row r="7" spans="1:8" ht="21" customHeight="1" thickBot="1" x14ac:dyDescent="0.3">
      <c r="A7" s="27" t="s">
        <v>9</v>
      </c>
      <c r="B7" s="28"/>
      <c r="C7" s="28"/>
      <c r="D7" s="124" t="s">
        <v>10</v>
      </c>
      <c r="H7" s="39"/>
    </row>
    <row r="8" spans="1:8" ht="21" customHeight="1" thickBot="1" x14ac:dyDescent="0.3">
      <c r="A8" s="29" t="s">
        <v>11</v>
      </c>
      <c r="B8" s="28"/>
      <c r="C8" s="28"/>
      <c r="D8" s="124" t="s">
        <v>10</v>
      </c>
      <c r="H8" s="39"/>
    </row>
    <row r="9" spans="1:8" ht="15.75" customHeight="1" x14ac:dyDescent="0.25">
      <c r="A9" s="27"/>
      <c r="B9" s="28"/>
      <c r="C9" s="28"/>
      <c r="D9" s="43"/>
      <c r="G9" s="32"/>
      <c r="H9" s="33"/>
    </row>
    <row r="10" spans="1:8" ht="23.25" x14ac:dyDescent="0.25">
      <c r="A10" s="63" t="s">
        <v>63</v>
      </c>
      <c r="B10" s="28"/>
      <c r="C10" s="28"/>
      <c r="D10" s="43"/>
      <c r="G10" s="32"/>
      <c r="H10" s="33"/>
    </row>
    <row r="11" spans="1:8" ht="30.75" thickBot="1" x14ac:dyDescent="0.3">
      <c r="A11" s="29" t="s">
        <v>12</v>
      </c>
      <c r="B11" s="28"/>
      <c r="C11" s="28"/>
      <c r="D11" s="67" t="s">
        <v>69</v>
      </c>
      <c r="E11" s="18" t="s">
        <v>70</v>
      </c>
      <c r="H11" s="39"/>
    </row>
    <row r="12" spans="1:8" ht="15.75" thickBot="1" x14ac:dyDescent="0.3">
      <c r="A12" s="36" t="s">
        <v>13</v>
      </c>
      <c r="B12" s="28"/>
      <c r="C12" s="28"/>
      <c r="D12" s="123"/>
      <c r="E12" s="123">
        <v>0</v>
      </c>
      <c r="H12" s="39"/>
    </row>
    <row r="13" spans="1:8" ht="15.75" thickBot="1" x14ac:dyDescent="0.3">
      <c r="A13" s="36" t="s">
        <v>14</v>
      </c>
      <c r="B13" s="28"/>
      <c r="C13" s="28"/>
      <c r="D13" s="123"/>
      <c r="E13" s="123">
        <v>0</v>
      </c>
      <c r="H13" s="39"/>
    </row>
    <row r="14" spans="1:8" ht="15.75" thickBot="1" x14ac:dyDescent="0.3">
      <c r="A14" s="36" t="s">
        <v>15</v>
      </c>
      <c r="B14" s="28"/>
      <c r="C14" s="28"/>
      <c r="D14" s="123">
        <v>0</v>
      </c>
      <c r="E14" s="123"/>
      <c r="H14" s="39"/>
    </row>
    <row r="15" spans="1:8" ht="15.75" thickBot="1" x14ac:dyDescent="0.3">
      <c r="A15" s="36" t="s">
        <v>16</v>
      </c>
      <c r="B15" s="28"/>
      <c r="C15" s="28"/>
      <c r="D15" s="123">
        <v>0</v>
      </c>
      <c r="E15" s="123"/>
      <c r="H15" s="39"/>
    </row>
    <row r="16" spans="1:8" ht="15.75" thickBot="1" x14ac:dyDescent="0.3">
      <c r="A16" s="36" t="s">
        <v>17</v>
      </c>
      <c r="B16" s="28"/>
      <c r="C16" s="28"/>
      <c r="D16" s="123">
        <v>0</v>
      </c>
      <c r="E16" s="123"/>
      <c r="H16" s="39"/>
    </row>
    <row r="17" spans="1:8" ht="15.75" thickBot="1" x14ac:dyDescent="0.3">
      <c r="A17" s="36" t="s">
        <v>18</v>
      </c>
      <c r="B17" s="28"/>
      <c r="C17" s="28"/>
      <c r="D17" s="123">
        <v>0</v>
      </c>
      <c r="E17" s="123">
        <v>0</v>
      </c>
      <c r="H17" s="39"/>
    </row>
    <row r="18" spans="1:8" x14ac:dyDescent="0.25">
      <c r="A18" s="36"/>
      <c r="B18" s="28"/>
      <c r="C18" s="28"/>
      <c r="H18" s="39"/>
    </row>
    <row r="19" spans="1:8" ht="15.75" thickBot="1" x14ac:dyDescent="0.3">
      <c r="A19" s="27" t="s">
        <v>19</v>
      </c>
      <c r="B19" s="28"/>
      <c r="C19" s="28"/>
      <c r="H19" s="39"/>
    </row>
    <row r="20" spans="1:8" ht="15.75" thickBot="1" x14ac:dyDescent="0.3">
      <c r="A20" s="36" t="s">
        <v>20</v>
      </c>
      <c r="B20" s="28"/>
      <c r="C20" s="28"/>
      <c r="E20" s="123"/>
      <c r="H20" s="39"/>
    </row>
    <row r="21" spans="1:8" ht="15.75" thickBot="1" x14ac:dyDescent="0.3">
      <c r="A21" s="36" t="s">
        <v>21</v>
      </c>
      <c r="B21" s="28"/>
      <c r="C21" s="28"/>
      <c r="E21" s="123">
        <v>0</v>
      </c>
      <c r="H21" s="39"/>
    </row>
    <row r="22" spans="1:8" ht="15.75" thickBot="1" x14ac:dyDescent="0.3">
      <c r="A22" s="27"/>
      <c r="B22" s="28"/>
      <c r="C22" s="28"/>
      <c r="E22" s="35"/>
      <c r="H22" s="39"/>
    </row>
    <row r="23" spans="1:8" ht="15.75" thickBot="1" x14ac:dyDescent="0.3">
      <c r="A23" s="27" t="s">
        <v>115</v>
      </c>
      <c r="B23" s="28"/>
      <c r="C23" s="28"/>
      <c r="E23" s="123">
        <v>500</v>
      </c>
      <c r="H23" s="39"/>
    </row>
    <row r="24" spans="1:8" x14ac:dyDescent="0.25">
      <c r="A24" s="27"/>
      <c r="B24" s="28"/>
      <c r="C24" s="28"/>
      <c r="D24" s="43"/>
      <c r="H24" s="39"/>
    </row>
    <row r="25" spans="1:8" ht="23.25" x14ac:dyDescent="0.25">
      <c r="A25" s="63" t="s">
        <v>109</v>
      </c>
      <c r="B25" s="28"/>
      <c r="C25" s="28"/>
      <c r="D25" s="43"/>
      <c r="G25" s="32"/>
      <c r="H25" s="33"/>
    </row>
    <row r="26" spans="1:8" x14ac:dyDescent="0.25">
      <c r="A26" s="27" t="s">
        <v>84</v>
      </c>
      <c r="B26" s="28"/>
      <c r="C26" s="28"/>
      <c r="D26" s="35"/>
      <c r="E26" s="37"/>
      <c r="H26" s="39"/>
    </row>
    <row r="27" spans="1:8" x14ac:dyDescent="0.25">
      <c r="A27" s="55"/>
      <c r="B27" s="28"/>
      <c r="C27" s="28"/>
      <c r="D27" s="28"/>
      <c r="E27" s="37"/>
      <c r="H27" s="39"/>
    </row>
    <row r="28" spans="1:8" ht="18" thickBot="1" x14ac:dyDescent="0.3">
      <c r="A28" s="81" t="s">
        <v>58</v>
      </c>
      <c r="B28" s="28"/>
      <c r="C28" s="28"/>
      <c r="D28" s="35"/>
      <c r="H28" s="39"/>
    </row>
    <row r="29" spans="1:8" ht="15.75" thickBot="1" x14ac:dyDescent="0.3">
      <c r="A29" s="55" t="s">
        <v>97</v>
      </c>
      <c r="B29" s="28"/>
      <c r="C29" s="28"/>
      <c r="D29" s="124" t="s">
        <v>22</v>
      </c>
      <c r="E29" s="62">
        <f>IF(D29="SI",20%,0)</f>
        <v>0</v>
      </c>
      <c r="H29" s="39"/>
    </row>
    <row r="30" spans="1:8" ht="15.75" thickBot="1" x14ac:dyDescent="0.3">
      <c r="A30" s="55" t="s">
        <v>98</v>
      </c>
      <c r="B30" s="28"/>
      <c r="C30" s="28"/>
      <c r="D30" s="124" t="s">
        <v>22</v>
      </c>
      <c r="E30" s="62">
        <f>IF(D30="SI",30%,0)</f>
        <v>0</v>
      </c>
      <c r="H30" s="39"/>
    </row>
    <row r="31" spans="1:8" ht="15.75" thickBot="1" x14ac:dyDescent="0.3">
      <c r="A31" s="55" t="s">
        <v>111</v>
      </c>
      <c r="B31" s="28"/>
      <c r="C31" s="28"/>
      <c r="D31" s="124" t="s">
        <v>22</v>
      </c>
      <c r="E31" s="62">
        <f>IF(D31="SI",-50%,0)</f>
        <v>0</v>
      </c>
      <c r="H31" s="39"/>
    </row>
    <row r="32" spans="1:8" ht="15.75" thickBot="1" x14ac:dyDescent="0.3">
      <c r="A32" s="55" t="s">
        <v>110</v>
      </c>
      <c r="B32" s="28"/>
      <c r="C32" s="28"/>
      <c r="D32" s="124" t="s">
        <v>22</v>
      </c>
      <c r="E32" s="62">
        <f>IF(D32="SI",-25%,0)</f>
        <v>0</v>
      </c>
      <c r="H32" s="39"/>
    </row>
    <row r="33" spans="1:8" ht="17.25" x14ac:dyDescent="0.25">
      <c r="A33" s="81" t="s">
        <v>59</v>
      </c>
      <c r="B33" s="28"/>
      <c r="C33" s="28"/>
      <c r="D33" s="35"/>
      <c r="E33" s="37"/>
      <c r="H33" s="39"/>
    </row>
    <row r="34" spans="1:8" ht="18" thickBot="1" x14ac:dyDescent="0.3">
      <c r="A34" s="81" t="s">
        <v>61</v>
      </c>
      <c r="B34" s="28"/>
      <c r="C34" s="28"/>
      <c r="D34" s="35"/>
      <c r="E34" s="37"/>
      <c r="H34" s="39"/>
    </row>
    <row r="35" spans="1:8" ht="16.899999999999999" customHeight="1" thickBot="1" x14ac:dyDescent="0.3">
      <c r="A35" s="157" t="s">
        <v>114</v>
      </c>
      <c r="B35" s="28"/>
      <c r="C35" s="28"/>
      <c r="D35" s="124" t="s">
        <v>22</v>
      </c>
      <c r="E35" s="62">
        <f>IF(D35="SI",2%,0)</f>
        <v>0</v>
      </c>
      <c r="H35" s="39"/>
    </row>
    <row r="36" spans="1:8" x14ac:dyDescent="0.25">
      <c r="A36" s="27"/>
      <c r="B36" s="28"/>
      <c r="C36" s="28"/>
      <c r="D36" s="35"/>
      <c r="E36" s="37"/>
      <c r="H36" s="39"/>
    </row>
    <row r="37" spans="1:8" ht="30" x14ac:dyDescent="0.25">
      <c r="A37" s="104" t="s">
        <v>96</v>
      </c>
      <c r="D37" s="56" t="s">
        <v>23</v>
      </c>
      <c r="E37" s="143"/>
      <c r="F37" s="144"/>
      <c r="G37" s="54"/>
      <c r="H37" s="39"/>
    </row>
    <row r="38" spans="1:8" ht="15" customHeight="1" x14ac:dyDescent="0.25">
      <c r="A38" s="27" t="s">
        <v>24</v>
      </c>
      <c r="D38" s="141" t="s">
        <v>10</v>
      </c>
      <c r="E38" s="143"/>
      <c r="F38" s="143"/>
      <c r="G38" s="119" t="str">
        <f>IF(E38&lt;-25%,"Att.ne: inserire valori da -25% a +60%"," ")</f>
        <v xml:space="preserve"> </v>
      </c>
      <c r="H38" s="39"/>
    </row>
    <row r="39" spans="1:8" ht="15" customHeight="1" x14ac:dyDescent="0.25">
      <c r="A39" s="27" t="s">
        <v>25</v>
      </c>
      <c r="D39" s="141" t="s">
        <v>22</v>
      </c>
      <c r="E39" s="143"/>
      <c r="F39" s="143"/>
      <c r="G39" s="119" t="str">
        <f>IF(E39&lt;-25%,"Att.ne: inserire valori da -25% a +60%"," ")</f>
        <v xml:space="preserve"> </v>
      </c>
      <c r="H39" s="39"/>
    </row>
    <row r="40" spans="1:8" ht="15" customHeight="1" x14ac:dyDescent="0.25">
      <c r="A40" s="27" t="s">
        <v>26</v>
      </c>
      <c r="D40" s="141" t="s">
        <v>22</v>
      </c>
      <c r="E40" s="143"/>
      <c r="F40" s="143"/>
      <c r="G40" s="119" t="str">
        <f>IF(E40&lt;-25%,"Att.ne: inserire valori da -25% a +60%"," ")</f>
        <v xml:space="preserve"> </v>
      </c>
      <c r="H40" s="39"/>
    </row>
    <row r="41" spans="1:8" ht="15" customHeight="1" x14ac:dyDescent="0.25">
      <c r="A41" s="27" t="s">
        <v>27</v>
      </c>
      <c r="D41" s="141" t="s">
        <v>22</v>
      </c>
      <c r="E41" s="143"/>
      <c r="F41" s="143"/>
      <c r="G41" s="119" t="str">
        <f>IF(E41&lt;-25%,"Att.ne: inserire valori da -25% a +60%"," ")</f>
        <v xml:space="preserve"> </v>
      </c>
      <c r="H41" s="39"/>
    </row>
    <row r="42" spans="1:8" ht="15.75" thickBot="1" x14ac:dyDescent="0.3">
      <c r="A42" s="44"/>
      <c r="B42" s="45"/>
      <c r="C42" s="45"/>
      <c r="D42" s="45"/>
      <c r="E42" s="45"/>
      <c r="F42" s="45"/>
      <c r="G42" s="45"/>
      <c r="H42" s="46"/>
    </row>
    <row r="44" spans="1:8" ht="15" customHeight="1" thickBot="1" x14ac:dyDescent="0.3">
      <c r="A44" s="165" t="s">
        <v>28</v>
      </c>
      <c r="B44" s="166" t="s">
        <v>29</v>
      </c>
      <c r="C44" s="166"/>
      <c r="D44" s="165" t="s">
        <v>30</v>
      </c>
      <c r="E44" s="167"/>
      <c r="F44" s="167"/>
      <c r="G44" s="167"/>
      <c r="H44" s="167"/>
    </row>
    <row r="45" spans="1:8" ht="18" thickTop="1" x14ac:dyDescent="0.25">
      <c r="A45" s="165"/>
      <c r="B45" s="72" t="s">
        <v>31</v>
      </c>
      <c r="C45" s="72" t="s">
        <v>32</v>
      </c>
      <c r="D45" s="165"/>
      <c r="E45" s="167"/>
      <c r="F45" s="168"/>
      <c r="G45" s="167"/>
      <c r="H45" s="167"/>
    </row>
    <row r="46" spans="1:8" ht="17.25" x14ac:dyDescent="0.25">
      <c r="A46" s="130" t="s">
        <v>57</v>
      </c>
      <c r="B46" s="131"/>
      <c r="C46" s="131"/>
      <c r="D46" s="132"/>
      <c r="E46" s="84"/>
      <c r="F46" s="84"/>
      <c r="G46" s="84"/>
      <c r="H46" s="85"/>
    </row>
    <row r="47" spans="1:8" x14ac:dyDescent="0.25">
      <c r="A47" s="94" t="s">
        <v>33</v>
      </c>
      <c r="B47" s="3" t="str">
        <f>IF($D$6&lt;100001,"a",IF($D$6&lt;500000,"b","c"))</f>
        <v>a</v>
      </c>
      <c r="C47" s="3">
        <v>1</v>
      </c>
      <c r="D47" s="96">
        <f>IF(D38="si",IF($D$6=0,0,IF($D$6&lt;30001,750,IF($D$6&lt;50001,850,IF($D$6&lt;100001,1000,IF($D$6&lt;500001,1500,2000))))),0)</f>
        <v>0</v>
      </c>
      <c r="E47" s="83"/>
      <c r="F47" s="6"/>
      <c r="G47" s="6"/>
      <c r="H47" s="87"/>
    </row>
    <row r="48" spans="1:8" ht="18" customHeight="1" x14ac:dyDescent="0.25">
      <c r="A48" s="86" t="s">
        <v>77</v>
      </c>
      <c r="B48" s="3"/>
      <c r="C48" s="3"/>
      <c r="D48" s="95">
        <f>(SUM(D47:D47))*10%</f>
        <v>0</v>
      </c>
      <c r="E48" s="83"/>
      <c r="F48" s="6"/>
      <c r="G48" s="6"/>
      <c r="H48" s="87"/>
    </row>
    <row r="49" spans="1:8" ht="15.75" x14ac:dyDescent="0.25">
      <c r="A49" s="89" t="s">
        <v>78</v>
      </c>
      <c r="B49" s="90"/>
      <c r="C49" s="101"/>
      <c r="D49" s="97">
        <f>SUM(D47:D48)</f>
        <v>0</v>
      </c>
      <c r="E49" s="91"/>
      <c r="F49" s="92"/>
      <c r="G49" s="92"/>
      <c r="H49" s="93"/>
    </row>
    <row r="50" spans="1:8" ht="17.25" x14ac:dyDescent="0.25">
      <c r="A50" s="130" t="s">
        <v>58</v>
      </c>
      <c r="B50" s="133"/>
      <c r="C50" s="133"/>
      <c r="D50" s="137"/>
      <c r="E50" s="98"/>
      <c r="F50" s="99"/>
      <c r="G50" s="99"/>
      <c r="H50" s="100"/>
    </row>
    <row r="51" spans="1:8" ht="30" x14ac:dyDescent="0.25">
      <c r="A51" s="94" t="s">
        <v>34</v>
      </c>
      <c r="B51" s="3" t="str">
        <f>IF($D$6&lt;100001,"a",IF($D$6&lt;500000,"b","c"))</f>
        <v>a</v>
      </c>
      <c r="C51" s="3">
        <v>2</v>
      </c>
      <c r="D51" s="96">
        <f>IF(D39="si",IF($D$6=0,0,IF($D$6&lt;30001,750,IF($D$6&lt;50001,850,IF($D$6&lt;100001,1000,IF($D$6&lt;500001,1500,2000))))),0)</f>
        <v>0</v>
      </c>
      <c r="E51" s="83"/>
      <c r="F51" s="6"/>
      <c r="G51" s="6"/>
      <c r="H51" s="87"/>
    </row>
    <row r="52" spans="1:8" x14ac:dyDescent="0.25">
      <c r="A52" s="88" t="s">
        <v>99</v>
      </c>
      <c r="B52" s="3"/>
      <c r="C52" s="3"/>
      <c r="D52" s="95">
        <f>D51*E29</f>
        <v>0</v>
      </c>
      <c r="E52" s="83"/>
      <c r="F52" s="6"/>
      <c r="G52" s="6"/>
      <c r="H52" s="87"/>
    </row>
    <row r="53" spans="1:8" x14ac:dyDescent="0.25">
      <c r="A53" s="88" t="s">
        <v>98</v>
      </c>
      <c r="B53" s="3"/>
      <c r="C53" s="3"/>
      <c r="D53" s="95">
        <f>D51*E30</f>
        <v>0</v>
      </c>
      <c r="E53" s="83"/>
      <c r="F53" s="6"/>
      <c r="G53" s="6"/>
      <c r="H53" s="87"/>
    </row>
    <row r="54" spans="1:8" x14ac:dyDescent="0.25">
      <c r="A54" s="55" t="s">
        <v>111</v>
      </c>
      <c r="B54" s="3"/>
      <c r="C54" s="3"/>
      <c r="D54" s="95">
        <f>D51*E31</f>
        <v>0</v>
      </c>
      <c r="E54" s="83"/>
      <c r="F54" s="6"/>
      <c r="G54" s="6"/>
      <c r="H54" s="87"/>
    </row>
    <row r="55" spans="1:8" x14ac:dyDescent="0.25">
      <c r="A55" s="55" t="s">
        <v>110</v>
      </c>
      <c r="B55" s="3"/>
      <c r="C55" s="3"/>
      <c r="D55" s="95">
        <f>D51*E32</f>
        <v>0</v>
      </c>
      <c r="E55" s="83"/>
      <c r="F55" s="6"/>
      <c r="G55" s="6"/>
      <c r="H55" s="87"/>
    </row>
    <row r="56" spans="1:8" ht="18.75" customHeight="1" x14ac:dyDescent="0.25">
      <c r="A56" s="86" t="s">
        <v>77</v>
      </c>
      <c r="B56" s="3"/>
      <c r="C56" s="3"/>
      <c r="D56" s="95">
        <f>(SUM(D50:D55))*10%</f>
        <v>0</v>
      </c>
      <c r="E56" s="83"/>
      <c r="F56" s="6"/>
      <c r="G56" s="6"/>
      <c r="H56" s="87"/>
    </row>
    <row r="57" spans="1:8" ht="15.75" x14ac:dyDescent="0.25">
      <c r="A57" s="89" t="s">
        <v>79</v>
      </c>
      <c r="B57" s="90"/>
      <c r="C57" s="90"/>
      <c r="D57" s="97">
        <f>SUM(D51:D56)</f>
        <v>0</v>
      </c>
      <c r="E57" s="91"/>
      <c r="F57" s="92"/>
      <c r="G57" s="92"/>
      <c r="H57" s="93"/>
    </row>
    <row r="58" spans="1:8" ht="17.25" x14ac:dyDescent="0.25">
      <c r="A58" s="130" t="s">
        <v>59</v>
      </c>
      <c r="B58" s="133"/>
      <c r="C58" s="133"/>
      <c r="D58" s="137"/>
      <c r="E58" s="98"/>
      <c r="F58" s="99"/>
      <c r="G58" s="99"/>
      <c r="H58" s="100"/>
    </row>
    <row r="59" spans="1:8" x14ac:dyDescent="0.25">
      <c r="A59" s="94" t="s">
        <v>35</v>
      </c>
      <c r="B59" s="3" t="str">
        <f>IF($D$6&lt;100001,"a",IF($D$6&lt;500000,"b","c"))</f>
        <v>a</v>
      </c>
      <c r="C59" s="3">
        <v>3</v>
      </c>
      <c r="D59" s="96">
        <f>IF(D40="si",IF($D$6=0,0,IF($D$6&lt;30001,750,IF($D$6&lt;50001,850,IF($D$6&lt;100001,1000,IF($D$6&lt;500001,1500,2000))))),0)</f>
        <v>0</v>
      </c>
      <c r="E59" s="83"/>
      <c r="F59" s="6"/>
      <c r="G59" s="6"/>
      <c r="H59" s="87"/>
    </row>
    <row r="60" spans="1:8" x14ac:dyDescent="0.25">
      <c r="A60" s="86" t="s">
        <v>77</v>
      </c>
      <c r="B60" s="3"/>
      <c r="C60" s="3"/>
      <c r="D60" s="95">
        <f>(SUM(D59:D59))*10%</f>
        <v>0</v>
      </c>
      <c r="E60" s="83"/>
      <c r="F60" s="6"/>
      <c r="G60" s="6"/>
      <c r="H60" s="87"/>
    </row>
    <row r="61" spans="1:8" ht="15.75" x14ac:dyDescent="0.25">
      <c r="A61" s="89" t="s">
        <v>80</v>
      </c>
      <c r="B61" s="90"/>
      <c r="C61" s="90"/>
      <c r="D61" s="97">
        <f>SUM(D59:D60)</f>
        <v>0</v>
      </c>
      <c r="E61" s="91"/>
      <c r="F61" s="92"/>
      <c r="G61" s="92"/>
      <c r="H61" s="93"/>
    </row>
    <row r="62" spans="1:8" ht="17.25" x14ac:dyDescent="0.25">
      <c r="A62" s="130" t="s">
        <v>61</v>
      </c>
      <c r="B62" s="133"/>
      <c r="C62" s="133"/>
      <c r="D62" s="145"/>
      <c r="E62" s="98"/>
      <c r="F62" s="99"/>
      <c r="G62" s="99"/>
      <c r="H62" s="100"/>
    </row>
    <row r="63" spans="1:8" x14ac:dyDescent="0.25">
      <c r="A63" s="94" t="s">
        <v>36</v>
      </c>
      <c r="B63" s="3" t="str">
        <f>IF($D$6&lt;100001,"a",IF($D$6&lt;500000,"b","c"))</f>
        <v>a</v>
      </c>
      <c r="C63" s="3">
        <v>4</v>
      </c>
      <c r="D63" s="96">
        <f>IF(D41="si",IF($D$6=0,0,IF($D$6&lt;30001,750,IF($D$6&lt;50001,850,IF($D$6&lt;100001,1000,IF($D$6&lt;500001,1500,2000))))),0)</f>
        <v>0</v>
      </c>
      <c r="E63" s="83"/>
      <c r="F63" s="6"/>
      <c r="G63" s="6"/>
      <c r="H63" s="87"/>
    </row>
    <row r="64" spans="1:8" ht="30" x14ac:dyDescent="0.25">
      <c r="A64" s="88" t="s">
        <v>100</v>
      </c>
      <c r="B64" s="3"/>
      <c r="C64" s="3"/>
      <c r="D64" s="82">
        <f>D63*E35</f>
        <v>0</v>
      </c>
      <c r="E64" s="83"/>
      <c r="F64" s="6"/>
      <c r="G64" s="6"/>
      <c r="H64" s="87"/>
    </row>
    <row r="65" spans="1:10" x14ac:dyDescent="0.25">
      <c r="A65" s="86" t="s">
        <v>77</v>
      </c>
      <c r="B65" s="3"/>
      <c r="C65" s="3"/>
      <c r="D65" s="95">
        <f>(SUM(D63:D64))*10%</f>
        <v>0</v>
      </c>
      <c r="E65" s="83"/>
      <c r="F65" s="6"/>
      <c r="G65" s="6"/>
      <c r="H65" s="87"/>
    </row>
    <row r="66" spans="1:10" ht="15.75" x14ac:dyDescent="0.25">
      <c r="A66" s="89" t="s">
        <v>81</v>
      </c>
      <c r="B66" s="90"/>
      <c r="C66" s="90"/>
      <c r="D66" s="97">
        <f>SUM(D63:D65)</f>
        <v>0</v>
      </c>
      <c r="E66" s="91"/>
      <c r="F66" s="92"/>
      <c r="G66" s="92"/>
      <c r="H66" s="93"/>
    </row>
    <row r="67" spans="1:10" x14ac:dyDescent="0.25">
      <c r="A67" s="7"/>
      <c r="D67" s="8"/>
    </row>
    <row r="68" spans="1:10" ht="41.25" customHeight="1" thickBot="1" x14ac:dyDescent="0.3">
      <c r="A68" s="138" t="s">
        <v>1</v>
      </c>
      <c r="B68" s="138"/>
      <c r="C68" s="138" t="s">
        <v>2</v>
      </c>
      <c r="D68" s="138" t="s">
        <v>30</v>
      </c>
      <c r="E68" s="139" t="str">
        <f>IF($D$88&gt;40%,"Importo con limite 40%"," ")</f>
        <v xml:space="preserve"> </v>
      </c>
      <c r="F68" s="146"/>
      <c r="G68" s="140" t="s">
        <v>37</v>
      </c>
      <c r="H68" s="140" t="s">
        <v>38</v>
      </c>
    </row>
    <row r="69" spans="1:10" ht="15.75" thickTop="1" x14ac:dyDescent="0.25">
      <c r="A69" s="103" t="s">
        <v>82</v>
      </c>
      <c r="B69" s="20"/>
      <c r="C69" s="20"/>
      <c r="D69" s="9">
        <f>D49+D57+D61+D66</f>
        <v>0</v>
      </c>
      <c r="E69" s="21">
        <f>IF(D6=0,0,IF($D$88&gt;40%,$D$6*40%,0))</f>
        <v>0</v>
      </c>
      <c r="G69" s="47">
        <f>IF($E$69&gt;1,$E$69/8,D61/2)</f>
        <v>0</v>
      </c>
      <c r="H69" s="47">
        <f>IF(E69&gt;1,E69-G69,D69-G69)</f>
        <v>0</v>
      </c>
      <c r="I69" s="6"/>
      <c r="J69" s="6"/>
    </row>
    <row r="70" spans="1:10" x14ac:dyDescent="0.25">
      <c r="A70" s="19" t="s">
        <v>3</v>
      </c>
      <c r="B70" s="20"/>
      <c r="C70" s="20"/>
      <c r="D70" s="22">
        <f>$E$20+$D$12+$E$12</f>
        <v>0</v>
      </c>
      <c r="E70" s="22">
        <f>$E$20+$D$12+$E$12</f>
        <v>0</v>
      </c>
      <c r="G70" s="31">
        <f>E12</f>
        <v>0</v>
      </c>
      <c r="H70" s="31">
        <f>E20</f>
        <v>0</v>
      </c>
      <c r="I70" s="6"/>
      <c r="J70" s="6"/>
    </row>
    <row r="71" spans="1:10" ht="15.75" x14ac:dyDescent="0.25">
      <c r="A71" s="24" t="s">
        <v>4</v>
      </c>
      <c r="B71" s="20"/>
      <c r="C71" s="20"/>
      <c r="D71" s="65">
        <f>SUM(D69:D70)</f>
        <v>0</v>
      </c>
      <c r="E71" s="9">
        <f>IF(D5=0,0,IF($D$88&gt;40%,SUM(E69:E70)," "))</f>
        <v>0</v>
      </c>
      <c r="G71" s="65">
        <f>SUM(G69:G70)</f>
        <v>0</v>
      </c>
      <c r="H71" s="65">
        <f>SUM(H69:H70)</f>
        <v>0</v>
      </c>
      <c r="I71" s="6"/>
      <c r="J71" s="6"/>
    </row>
    <row r="72" spans="1:10" x14ac:dyDescent="0.25">
      <c r="A72" s="19" t="s">
        <v>39</v>
      </c>
      <c r="B72" s="20"/>
      <c r="C72" s="20"/>
      <c r="D72" s="34">
        <f>-E23</f>
        <v>-500</v>
      </c>
      <c r="E72" s="70">
        <f>IF(D5=0,0,IF($D$88&gt;40%,-E23," "))</f>
        <v>0</v>
      </c>
      <c r="F72" s="11"/>
      <c r="G72" s="31"/>
      <c r="H72" s="31">
        <f>D72</f>
        <v>-500</v>
      </c>
      <c r="I72" s="6"/>
      <c r="J72" s="6"/>
    </row>
    <row r="73" spans="1:10" x14ac:dyDescent="0.25">
      <c r="A73" s="24" t="s">
        <v>4</v>
      </c>
      <c r="B73" s="25"/>
      <c r="C73" s="25"/>
      <c r="D73" s="26">
        <f>D71+D72</f>
        <v>-500</v>
      </c>
      <c r="E73" s="9">
        <f>IF(D6=0,0,IF($D$88&gt;40%,SUM(E71:E72)," "))</f>
        <v>0</v>
      </c>
      <c r="G73" s="26">
        <f>G71+G72</f>
        <v>0</v>
      </c>
      <c r="H73" s="26">
        <f>H71+H72</f>
        <v>-500</v>
      </c>
      <c r="I73" s="6"/>
      <c r="J73" s="6"/>
    </row>
    <row r="74" spans="1:10" x14ac:dyDescent="0.25">
      <c r="A74" s="20" t="s">
        <v>5</v>
      </c>
      <c r="B74" s="20"/>
      <c r="C74" s="23">
        <v>0.04</v>
      </c>
      <c r="D74" s="22">
        <f>D73*C74</f>
        <v>-20</v>
      </c>
      <c r="E74" s="21">
        <f>IF(D6=0,0,IF($D$88&gt;40%,E73*C74," "))</f>
        <v>0</v>
      </c>
      <c r="G74" s="31">
        <f>G73*C74</f>
        <v>0</v>
      </c>
      <c r="H74" s="31">
        <f>H73*C74</f>
        <v>-20</v>
      </c>
      <c r="I74" s="6"/>
      <c r="J74" s="6"/>
    </row>
    <row r="75" spans="1:10" x14ac:dyDescent="0.25">
      <c r="A75" s="24" t="s">
        <v>4</v>
      </c>
      <c r="B75" s="25"/>
      <c r="C75" s="25"/>
      <c r="D75" s="26">
        <f>D73+D74</f>
        <v>-520</v>
      </c>
      <c r="E75" s="9">
        <f>IF(D6=0,0,IF($D$88&gt;40%,E73+E74," "))</f>
        <v>0</v>
      </c>
      <c r="G75" s="30">
        <f>G73+G74</f>
        <v>0</v>
      </c>
      <c r="H75" s="30">
        <f>H73+H74</f>
        <v>-520</v>
      </c>
      <c r="I75" s="6"/>
      <c r="J75" s="6"/>
    </row>
    <row r="76" spans="1:10" x14ac:dyDescent="0.25">
      <c r="A76" s="20" t="s">
        <v>105</v>
      </c>
      <c r="B76" s="20"/>
      <c r="C76" s="149">
        <v>0.22</v>
      </c>
      <c r="D76" s="22">
        <f>D75*C76</f>
        <v>-114.4</v>
      </c>
      <c r="E76" s="21">
        <f>IF(D6=0,0,IF($D$88&gt;40%,E75*C76," "))</f>
        <v>0</v>
      </c>
      <c r="G76" s="31">
        <f>G75*C76</f>
        <v>0</v>
      </c>
      <c r="H76" s="31">
        <f>H75*C76</f>
        <v>-114.4</v>
      </c>
      <c r="I76" s="6"/>
      <c r="J76" s="6"/>
    </row>
    <row r="77" spans="1:10" x14ac:dyDescent="0.25">
      <c r="A77" s="24" t="s">
        <v>4</v>
      </c>
      <c r="B77" s="20"/>
      <c r="C77" s="23"/>
      <c r="D77" s="26">
        <f>D75+D76</f>
        <v>-634.4</v>
      </c>
      <c r="E77" s="9">
        <f>IF(D6=0,0,IF($D$88&gt;40%,E75+E76," "))</f>
        <v>0</v>
      </c>
      <c r="G77" s="26">
        <f>G75+G76</f>
        <v>0</v>
      </c>
      <c r="H77" s="26">
        <f>H75+H76</f>
        <v>-634.4</v>
      </c>
      <c r="I77" s="6"/>
      <c r="J77" s="6"/>
    </row>
    <row r="78" spans="1:10" x14ac:dyDescent="0.25">
      <c r="A78" s="20" t="s">
        <v>6</v>
      </c>
      <c r="B78" s="20"/>
      <c r="C78" s="20"/>
      <c r="D78" s="22">
        <f>E21+E15+E16+E17+E14+E13</f>
        <v>0</v>
      </c>
      <c r="E78" s="9">
        <f>IF(D6=0,0,IF($D$88&gt;40%,D78," "))</f>
        <v>0</v>
      </c>
      <c r="G78" s="31">
        <f>E15+E16+E17</f>
        <v>0</v>
      </c>
      <c r="H78" s="31">
        <f>E21</f>
        <v>0</v>
      </c>
      <c r="I78" s="6"/>
      <c r="J78" s="6"/>
    </row>
    <row r="79" spans="1:10" ht="30" x14ac:dyDescent="0.25">
      <c r="A79" s="66" t="s">
        <v>67</v>
      </c>
      <c r="B79" s="25"/>
      <c r="C79" s="25"/>
      <c r="D79" s="26">
        <f>D77+D78</f>
        <v>-634.4</v>
      </c>
      <c r="E79" s="9">
        <f>IF(D6=0,0,IF($D$88&gt;40%,SUM(E77:E78)," "))</f>
        <v>0</v>
      </c>
      <c r="G79" s="26">
        <f>G77+G78</f>
        <v>0</v>
      </c>
      <c r="H79" s="26">
        <f>H77+H78</f>
        <v>-634.4</v>
      </c>
      <c r="I79" s="48">
        <f>D79-G79-H79</f>
        <v>0</v>
      </c>
      <c r="J79" s="6"/>
    </row>
    <row r="80" spans="1:10" x14ac:dyDescent="0.25">
      <c r="A80" s="20" t="s">
        <v>7</v>
      </c>
      <c r="B80" s="20"/>
      <c r="C80" s="23">
        <v>0.2</v>
      </c>
      <c r="D80" s="22"/>
      <c r="E80" s="21"/>
      <c r="G80" s="31">
        <f>IF(D8="SI",G73*-C80,0)</f>
        <v>0</v>
      </c>
      <c r="H80" s="31">
        <f>IF(D7="SI",H73*-C80,0)</f>
        <v>100</v>
      </c>
      <c r="I80" s="6"/>
      <c r="J80" s="6"/>
    </row>
    <row r="81" spans="1:10" x14ac:dyDescent="0.25">
      <c r="A81" s="24" t="s">
        <v>8</v>
      </c>
      <c r="B81" s="25"/>
      <c r="C81" s="25"/>
      <c r="D81" s="26"/>
      <c r="E81" s="9"/>
      <c r="G81" s="30">
        <f>G79+G80</f>
        <v>0</v>
      </c>
      <c r="H81" s="30">
        <f>H79+H80</f>
        <v>-534.4</v>
      </c>
      <c r="I81" s="6"/>
      <c r="J81" s="6"/>
    </row>
    <row r="82" spans="1:10" x14ac:dyDescent="0.25">
      <c r="A82" s="10"/>
      <c r="B82" s="11"/>
      <c r="C82" s="11"/>
      <c r="D82" s="12"/>
      <c r="E82" s="8"/>
    </row>
    <row r="83" spans="1:10" ht="48.75" customHeight="1" x14ac:dyDescent="0.25">
      <c r="A83" s="159" t="s">
        <v>73</v>
      </c>
      <c r="B83" s="160"/>
      <c r="C83" s="160"/>
      <c r="D83" s="160"/>
      <c r="E83" s="160"/>
      <c r="F83" s="160"/>
      <c r="G83" s="160"/>
      <c r="H83" s="161"/>
    </row>
    <row r="84" spans="1:10" x14ac:dyDescent="0.25">
      <c r="D84" s="13"/>
    </row>
    <row r="85" spans="1:10" ht="33.75" customHeight="1" thickBot="1" x14ac:dyDescent="0.3">
      <c r="A85" s="14" t="s">
        <v>40</v>
      </c>
      <c r="B85" s="14"/>
      <c r="C85" s="14"/>
      <c r="D85" s="14" t="s">
        <v>41</v>
      </c>
      <c r="E85" s="68" t="str">
        <f>IF($D$88&gt;40%,"Ricalcolo compenso limite"," ")</f>
        <v xml:space="preserve"> </v>
      </c>
      <c r="G85" s="14"/>
      <c r="H85" s="14"/>
    </row>
    <row r="86" spans="1:10" ht="15.75" thickTop="1" x14ac:dyDescent="0.25">
      <c r="A86" s="1" t="s">
        <v>42</v>
      </c>
      <c r="D86" s="15">
        <f>D6</f>
        <v>0</v>
      </c>
      <c r="E86" s="6" t="str">
        <f>IF($D$88&gt;40%,D86," ")</f>
        <v xml:space="preserve"> </v>
      </c>
    </row>
    <row r="87" spans="1:10" x14ac:dyDescent="0.25">
      <c r="A87" s="1" t="s">
        <v>43</v>
      </c>
      <c r="D87" s="15">
        <f>D71-D70</f>
        <v>0</v>
      </c>
      <c r="E87" s="6" t="str">
        <f>IF($D$88&gt;40%,E71-E70," ")</f>
        <v xml:space="preserve"> </v>
      </c>
    </row>
    <row r="88" spans="1:10" x14ac:dyDescent="0.25">
      <c r="A88" s="2" t="s">
        <v>44</v>
      </c>
      <c r="D88" s="16">
        <f>IF(D6=0,0,D87/D86)</f>
        <v>0</v>
      </c>
      <c r="E88" s="16" t="str">
        <f>IF($D$88&gt;40%,E87/E86," ")</f>
        <v xml:space="preserve"> </v>
      </c>
    </row>
    <row r="89" spans="1:10" ht="43.5" customHeight="1" x14ac:dyDescent="0.25">
      <c r="A89" s="17" t="s">
        <v>45</v>
      </c>
      <c r="D89" s="18" t="str">
        <f>IF(D6=0," ",IF(D88&lt;=40%,"OK","Attenzione compenso da rideterminare"))</f>
        <v xml:space="preserve"> </v>
      </c>
    </row>
    <row r="91" spans="1:10" customFormat="1" x14ac:dyDescent="0.25">
      <c r="A91" s="1"/>
      <c r="B91" s="1"/>
      <c r="C91" s="1"/>
      <c r="D91" s="1"/>
      <c r="E91" s="1"/>
      <c r="F91" s="1"/>
      <c r="G91" s="1"/>
    </row>
    <row r="92" spans="1:10" customFormat="1" x14ac:dyDescent="0.25">
      <c r="A92" s="1"/>
      <c r="B92" s="1"/>
      <c r="C92" s="1"/>
      <c r="D92" s="1"/>
      <c r="E92" s="1"/>
      <c r="F92" s="1"/>
      <c r="G92" s="1"/>
    </row>
    <row r="93" spans="1:10" customFormat="1" x14ac:dyDescent="0.25">
      <c r="A93" s="1"/>
      <c r="B93" s="1"/>
      <c r="C93" s="1"/>
      <c r="D93" s="1"/>
      <c r="E93" s="1"/>
      <c r="F93" s="1"/>
      <c r="G93" s="1"/>
    </row>
    <row r="94" spans="1:10" customFormat="1" x14ac:dyDescent="0.25">
      <c r="A94" s="1"/>
      <c r="B94" s="1"/>
      <c r="C94" s="1"/>
      <c r="D94" s="1"/>
      <c r="E94" s="1"/>
      <c r="F94" s="1"/>
      <c r="G94" s="1"/>
    </row>
    <row r="95" spans="1:10" customFormat="1" x14ac:dyDescent="0.25">
      <c r="A95" s="1"/>
      <c r="B95" s="1"/>
      <c r="C95" s="1"/>
      <c r="D95" s="1"/>
      <c r="E95" s="1"/>
      <c r="F95" s="1"/>
      <c r="G95" s="1"/>
    </row>
    <row r="96" spans="1:10" customFormat="1" ht="15" customHeight="1" x14ac:dyDescent="0.25">
      <c r="A96" s="1"/>
      <c r="B96" s="1"/>
      <c r="C96" s="1"/>
      <c r="D96" s="1"/>
      <c r="E96" s="1"/>
      <c r="F96" s="1"/>
      <c r="G96" s="1"/>
    </row>
    <row r="97" spans="1:7" customFormat="1" x14ac:dyDescent="0.25">
      <c r="A97" s="1"/>
      <c r="B97" s="1"/>
      <c r="C97" s="1"/>
      <c r="D97" s="1"/>
      <c r="E97" s="1"/>
      <c r="F97" s="1"/>
      <c r="G97" s="1"/>
    </row>
    <row r="98" spans="1:7" customFormat="1" x14ac:dyDescent="0.25">
      <c r="A98" s="1"/>
      <c r="B98" s="1"/>
      <c r="C98" s="1"/>
      <c r="D98" s="1"/>
      <c r="E98" s="1"/>
      <c r="F98" s="1"/>
      <c r="G98" s="1"/>
    </row>
    <row r="99" spans="1:7" customFormat="1" x14ac:dyDescent="0.25">
      <c r="A99" s="1"/>
      <c r="B99" s="1"/>
      <c r="C99" s="1"/>
      <c r="D99" s="1"/>
      <c r="E99" s="1"/>
      <c r="F99" s="1"/>
      <c r="G99" s="1"/>
    </row>
    <row r="100" spans="1:7" customFormat="1" x14ac:dyDescent="0.25">
      <c r="A100" s="1"/>
      <c r="B100" s="1"/>
      <c r="C100" s="1"/>
      <c r="D100" s="1"/>
      <c r="E100" s="1"/>
      <c r="F100" s="1"/>
      <c r="G100" s="1"/>
    </row>
    <row r="101" spans="1:7" customFormat="1" x14ac:dyDescent="0.25">
      <c r="A101" s="1"/>
      <c r="B101" s="1"/>
      <c r="C101" s="1"/>
      <c r="D101" s="1"/>
      <c r="E101" s="1"/>
      <c r="F101" s="1"/>
      <c r="G101" s="1"/>
    </row>
    <row r="102" spans="1:7" customFormat="1" x14ac:dyDescent="0.25">
      <c r="A102" s="1"/>
      <c r="B102" s="1"/>
      <c r="C102" s="1"/>
      <c r="D102" s="1"/>
      <c r="E102" s="1"/>
      <c r="F102" s="1"/>
      <c r="G102" s="1"/>
    </row>
    <row r="103" spans="1:7" customFormat="1" x14ac:dyDescent="0.25">
      <c r="A103" s="1"/>
      <c r="B103" s="1"/>
      <c r="C103" s="1"/>
      <c r="D103" s="1"/>
      <c r="E103" s="1"/>
      <c r="F103" s="1"/>
      <c r="G103" s="1"/>
    </row>
    <row r="104" spans="1:7" customFormat="1" x14ac:dyDescent="0.25">
      <c r="A104" s="1"/>
      <c r="B104" s="1"/>
      <c r="C104" s="1"/>
      <c r="D104" s="1"/>
      <c r="E104" s="1"/>
      <c r="F104" s="1"/>
      <c r="G104" s="1"/>
    </row>
    <row r="105" spans="1:7" customFormat="1" x14ac:dyDescent="0.25">
      <c r="A105" s="1"/>
      <c r="B105" s="1"/>
      <c r="C105" s="1"/>
      <c r="D105" s="1"/>
      <c r="E105" s="1"/>
      <c r="F105" s="1"/>
      <c r="G105" s="1"/>
    </row>
  </sheetData>
  <sheetProtection algorithmName="SHA-512" hashValue="ewYVlrVmbjzv+zyUBr5x5Vy9yVpztmSJYN7n5aYJCiRmoL2z0iSolbM5/8eN1er1Tkn2vIDyjTzAAlAIQ/uysg==" saltValue="kA+9GZI+L1hRIudgzG/j1A==" spinCount="100000" sheet="1" objects="1" scenarios="1"/>
  <mergeCells count="10">
    <mergeCell ref="A1:H1"/>
    <mergeCell ref="A83:H83"/>
    <mergeCell ref="A3:H3"/>
    <mergeCell ref="A44:A45"/>
    <mergeCell ref="B44:C44"/>
    <mergeCell ref="D44:D45"/>
    <mergeCell ref="E44:E45"/>
    <mergeCell ref="F44:F45"/>
    <mergeCell ref="G44:G45"/>
    <mergeCell ref="H44:H45"/>
  </mergeCells>
  <conditionalFormatting sqref="E47:E58">
    <cfRule type="cellIs" dxfId="1" priority="2" operator="greaterThan">
      <formula>60%</formula>
    </cfRule>
  </conditionalFormatting>
  <printOptions gridLines="1"/>
  <pageMargins left="0.27559055118110237" right="0.19685039370078741" top="0.23622047244094491" bottom="0.27559055118110237" header="0.15748031496062992" footer="0.15748031496062992"/>
  <pageSetup paperSize="8" scale="83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Title="Attività svolta" xr:uid="{84D9CDD1-E977-4EC2-B81A-E999BD20AD2E}">
          <x14:formula1>
            <xm:f>Foglio1!$A$1:$A$2</xm:f>
          </x14:formula1>
          <xm:sqref>D7:D8 D27 D29:D32 D35</xm:sqref>
        </x14:dataValidation>
        <x14:dataValidation type="list" allowBlank="1" showInputMessage="1" showErrorMessage="1" promptTitle="Attività svolta" prompt="Indicare se l'attività è stata svolta" xr:uid="{FE1410F6-184D-436A-B81C-47498BD033E0}">
          <x14:formula1>
            <xm:f>Foglio1!$A$1:$A$2</xm:f>
          </x14:formula1>
          <xm:sqref>D38:D41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L115"/>
  <sheetViews>
    <sheetView tabSelected="1" topLeftCell="A10" zoomScale="120" zoomScaleNormal="120" workbookViewId="0">
      <selection activeCell="E18" sqref="E18"/>
    </sheetView>
  </sheetViews>
  <sheetFormatPr defaultColWidth="9.140625" defaultRowHeight="15" x14ac:dyDescent="0.25"/>
  <cols>
    <col min="1" max="1" width="77.5703125" style="1" customWidth="1"/>
    <col min="2" max="2" width="6" style="1" customWidth="1"/>
    <col min="3" max="3" width="7.7109375" style="1" customWidth="1"/>
    <col min="4" max="4" width="15.85546875" style="1" customWidth="1"/>
    <col min="5" max="5" width="15.140625" style="1" customWidth="1"/>
    <col min="6" max="6" width="12.42578125" style="1" customWidth="1"/>
    <col min="7" max="7" width="14.140625" style="1" customWidth="1"/>
    <col min="8" max="8" width="13.5703125" style="1" customWidth="1"/>
    <col min="9" max="9" width="23.140625" style="1" customWidth="1"/>
    <col min="10" max="10" width="9.7109375" style="1" customWidth="1"/>
    <col min="11" max="11" width="3.28515625" style="1" customWidth="1"/>
    <col min="12" max="12" width="2.28515625" style="1" customWidth="1"/>
    <col min="13" max="13" width="13.7109375" style="1" customWidth="1"/>
    <col min="14" max="16384" width="9.140625" style="1"/>
  </cols>
  <sheetData>
    <row r="1" spans="1:7" ht="15.75" thickBot="1" x14ac:dyDescent="0.3">
      <c r="A1" s="28"/>
      <c r="B1" s="28"/>
      <c r="C1" s="28"/>
    </row>
    <row r="2" spans="1:7" ht="24" thickBot="1" x14ac:dyDescent="0.3">
      <c r="A2" s="169" t="s">
        <v>66</v>
      </c>
      <c r="B2" s="163"/>
      <c r="C2" s="163"/>
      <c r="D2" s="163"/>
      <c r="E2" s="163"/>
      <c r="F2" s="163"/>
      <c r="G2" s="164"/>
    </row>
    <row r="3" spans="1:7" ht="24.75" customHeight="1" x14ac:dyDescent="0.25">
      <c r="A3" s="61" t="s">
        <v>62</v>
      </c>
      <c r="B3" s="57"/>
      <c r="C3" s="57"/>
      <c r="D3" s="57"/>
      <c r="E3" s="57"/>
      <c r="F3" s="58"/>
      <c r="G3" s="59"/>
    </row>
    <row r="4" spans="1:7" ht="24.75" customHeight="1" x14ac:dyDescent="0.25">
      <c r="A4" s="27" t="s">
        <v>113</v>
      </c>
      <c r="B4" s="38"/>
      <c r="C4" s="38"/>
      <c r="D4" s="154"/>
      <c r="E4" s="38"/>
      <c r="G4" s="39"/>
    </row>
    <row r="5" spans="1:7" ht="15.75" customHeight="1" thickBot="1" x14ac:dyDescent="0.3">
      <c r="A5" s="27" t="s">
        <v>95</v>
      </c>
      <c r="E5" s="51" t="s">
        <v>55</v>
      </c>
      <c r="F5" s="51"/>
      <c r="G5" s="39"/>
    </row>
    <row r="6" spans="1:7" ht="18" customHeight="1" thickBot="1" x14ac:dyDescent="0.3">
      <c r="A6" s="36" t="s">
        <v>0</v>
      </c>
      <c r="D6" s="123"/>
      <c r="E6" s="60" t="str">
        <f t="shared" ref="E6:E12" si="0">IF(D6&gt;0,1," ")</f>
        <v xml:space="preserve"> </v>
      </c>
      <c r="G6" s="39"/>
    </row>
    <row r="7" spans="1:7" ht="15.75" customHeight="1" thickBot="1" x14ac:dyDescent="0.3">
      <c r="A7" s="36" t="s">
        <v>46</v>
      </c>
      <c r="D7" s="123"/>
      <c r="E7" s="60" t="str">
        <f t="shared" si="0"/>
        <v xml:space="preserve"> </v>
      </c>
      <c r="G7" s="39"/>
    </row>
    <row r="8" spans="1:7" ht="15.75" customHeight="1" thickBot="1" x14ac:dyDescent="0.3">
      <c r="A8" s="36" t="s">
        <v>47</v>
      </c>
      <c r="D8" s="123"/>
      <c r="E8" s="60" t="str">
        <f t="shared" si="0"/>
        <v xml:space="preserve"> </v>
      </c>
      <c r="G8" s="39"/>
    </row>
    <row r="9" spans="1:7" ht="15.75" customHeight="1" thickBot="1" x14ac:dyDescent="0.3">
      <c r="A9" s="36" t="s">
        <v>48</v>
      </c>
      <c r="D9" s="123"/>
      <c r="E9" s="60" t="str">
        <f t="shared" si="0"/>
        <v xml:space="preserve"> </v>
      </c>
      <c r="G9" s="39"/>
    </row>
    <row r="10" spans="1:7" ht="15.75" customHeight="1" thickBot="1" x14ac:dyDescent="0.3">
      <c r="A10" s="36" t="s">
        <v>52</v>
      </c>
      <c r="D10" s="123"/>
      <c r="E10" s="60" t="str">
        <f t="shared" si="0"/>
        <v xml:space="preserve"> </v>
      </c>
      <c r="G10" s="39"/>
    </row>
    <row r="11" spans="1:7" ht="15.75" customHeight="1" thickBot="1" x14ac:dyDescent="0.3">
      <c r="A11" s="36" t="s">
        <v>53</v>
      </c>
      <c r="D11" s="123"/>
      <c r="E11" s="60" t="str">
        <f t="shared" si="0"/>
        <v xml:space="preserve"> </v>
      </c>
      <c r="G11" s="39"/>
    </row>
    <row r="12" spans="1:7" ht="15.75" customHeight="1" thickBot="1" x14ac:dyDescent="0.3">
      <c r="A12" s="36" t="s">
        <v>54</v>
      </c>
      <c r="D12" s="123"/>
      <c r="E12" s="60" t="str">
        <f t="shared" si="0"/>
        <v xml:space="preserve"> </v>
      </c>
      <c r="G12" s="39"/>
    </row>
    <row r="13" spans="1:7" ht="27.75" customHeight="1" thickBot="1" x14ac:dyDescent="0.3">
      <c r="A13" s="151" t="s">
        <v>49</v>
      </c>
      <c r="B13" s="28"/>
      <c r="C13" s="28"/>
      <c r="D13" s="41">
        <f>SUM(D6:D12)</f>
        <v>0</v>
      </c>
      <c r="E13" s="60">
        <f>SUM(E6:E12)</f>
        <v>0</v>
      </c>
      <c r="F13" s="28" t="s">
        <v>64</v>
      </c>
      <c r="G13" s="39"/>
    </row>
    <row r="14" spans="1:7" ht="12" customHeight="1" thickBot="1" x14ac:dyDescent="0.3">
      <c r="A14" s="40"/>
      <c r="B14" s="28"/>
      <c r="C14" s="28"/>
      <c r="D14" s="42"/>
      <c r="G14" s="39"/>
    </row>
    <row r="15" spans="1:7" ht="16.5" customHeight="1" thickBot="1" x14ac:dyDescent="0.3">
      <c r="A15" s="27" t="s">
        <v>9</v>
      </c>
      <c r="B15" s="28"/>
      <c r="C15" s="28"/>
      <c r="D15" s="124" t="s">
        <v>22</v>
      </c>
      <c r="G15" s="39"/>
    </row>
    <row r="16" spans="1:7" ht="16.5" customHeight="1" thickBot="1" x14ac:dyDescent="0.3">
      <c r="A16" s="29" t="s">
        <v>11</v>
      </c>
      <c r="B16" s="28"/>
      <c r="C16" s="28"/>
      <c r="D16" s="124" t="s">
        <v>22</v>
      </c>
      <c r="G16" s="39"/>
    </row>
    <row r="17" spans="1:12" ht="14.25" customHeight="1" x14ac:dyDescent="0.25">
      <c r="A17" s="29"/>
      <c r="B17" s="28"/>
      <c r="C17" s="28"/>
      <c r="G17" s="39"/>
    </row>
    <row r="18" spans="1:12" ht="28.5" customHeight="1" thickBot="1" x14ac:dyDescent="0.3">
      <c r="A18" s="170" t="s">
        <v>71</v>
      </c>
      <c r="B18" s="171"/>
      <c r="C18" s="171"/>
      <c r="D18" s="171"/>
      <c r="G18" s="39"/>
    </row>
    <row r="19" spans="1:12" ht="27.75" customHeight="1" thickBot="1" x14ac:dyDescent="0.3">
      <c r="A19" s="29" t="s">
        <v>85</v>
      </c>
      <c r="B19" s="28"/>
      <c r="C19" s="28"/>
      <c r="D19" s="125"/>
      <c r="E19" s="69" t="str">
        <f>IF(D20+D21+D22-D19=0,"ok","controllare il n. immobili autonomi")</f>
        <v>ok</v>
      </c>
      <c r="G19" s="39"/>
      <c r="K19" s="50"/>
    </row>
    <row r="20" spans="1:12" ht="25.5" customHeight="1" x14ac:dyDescent="0.25">
      <c r="A20" s="120" t="s">
        <v>74</v>
      </c>
      <c r="B20" s="28"/>
      <c r="C20" s="78" t="s">
        <v>72</v>
      </c>
      <c r="D20" s="126"/>
      <c r="E20" s="80" t="str">
        <f>IF(($D$20+$D$21+$D$22)&gt;1,IF($D$19&lt;2,"AZZERARE CAMPO"," ")," ")</f>
        <v xml:space="preserve"> </v>
      </c>
      <c r="F20" s="73"/>
      <c r="G20" s="74"/>
      <c r="K20" s="50"/>
      <c r="L20" s="75">
        <f>D20*1000</f>
        <v>0</v>
      </c>
    </row>
    <row r="21" spans="1:12" ht="26.25" customHeight="1" x14ac:dyDescent="0.25">
      <c r="A21" s="120" t="s">
        <v>75</v>
      </c>
      <c r="B21" s="28"/>
      <c r="C21" s="78" t="s">
        <v>72</v>
      </c>
      <c r="D21" s="127"/>
      <c r="E21" s="80" t="str">
        <f>IF(($D$20+$D$21+$D$22)&gt;1,IF($D$19&lt;2,"AZZERARE CAMPO"," ")," ")</f>
        <v xml:space="preserve"> </v>
      </c>
      <c r="F21" s="73"/>
      <c r="G21" s="74"/>
      <c r="K21" s="50"/>
      <c r="L21" s="75">
        <f>D21*1500</f>
        <v>0</v>
      </c>
    </row>
    <row r="22" spans="1:12" ht="23.25" customHeight="1" x14ac:dyDescent="0.25">
      <c r="A22" s="120" t="s">
        <v>76</v>
      </c>
      <c r="B22" s="28"/>
      <c r="C22" s="78" t="s">
        <v>72</v>
      </c>
      <c r="D22" s="127"/>
      <c r="E22" s="80" t="str">
        <f>IF(($D$20+$D$21+$D$22)&gt;1,IF($D$19&lt;2,"AZZERARE CAMPO"," ")," ")</f>
        <v xml:space="preserve"> </v>
      </c>
      <c r="F22" s="73"/>
      <c r="G22" s="74"/>
      <c r="K22" s="50"/>
      <c r="L22" s="75">
        <f>D22*2000</f>
        <v>0</v>
      </c>
    </row>
    <row r="23" spans="1:12" ht="8.25" customHeight="1" thickBot="1" x14ac:dyDescent="0.3">
      <c r="A23" s="76"/>
      <c r="B23" s="28"/>
      <c r="C23" s="28"/>
      <c r="F23" s="73"/>
      <c r="G23" s="74"/>
      <c r="K23" s="50"/>
      <c r="L23" s="75"/>
    </row>
    <row r="24" spans="1:12" ht="30" customHeight="1" x14ac:dyDescent="0.25">
      <c r="A24" s="29" t="s">
        <v>56</v>
      </c>
      <c r="B24" s="28"/>
      <c r="C24" s="28"/>
      <c r="D24" s="128"/>
      <c r="E24" s="69" t="str">
        <f>IF(D25+D26+D27+D28+D29-D24=0,"ok","controllare il n. immobili autonomi")</f>
        <v>ok</v>
      </c>
      <c r="G24" s="39"/>
      <c r="K24" s="50"/>
    </row>
    <row r="25" spans="1:12" ht="19.5" customHeight="1" x14ac:dyDescent="0.25">
      <c r="A25" s="69" t="s">
        <v>107</v>
      </c>
      <c r="B25" s="28"/>
      <c r="C25" s="28"/>
      <c r="D25" s="127"/>
      <c r="E25" s="2"/>
      <c r="G25" s="39"/>
      <c r="K25" s="50"/>
      <c r="L25" s="75">
        <f>D25*750</f>
        <v>0</v>
      </c>
    </row>
    <row r="26" spans="1:12" ht="19.5" customHeight="1" x14ac:dyDescent="0.25">
      <c r="A26" s="69" t="s">
        <v>108</v>
      </c>
      <c r="B26" s="28"/>
      <c r="C26" s="28"/>
      <c r="D26" s="127"/>
      <c r="E26" s="2"/>
      <c r="G26" s="39"/>
      <c r="K26" s="50"/>
      <c r="L26" s="75">
        <f>D26*850</f>
        <v>0</v>
      </c>
    </row>
    <row r="27" spans="1:12" ht="19.5" customHeight="1" x14ac:dyDescent="0.25">
      <c r="A27" s="120" t="s">
        <v>92</v>
      </c>
      <c r="B27" s="28"/>
      <c r="C27" s="78" t="s">
        <v>72</v>
      </c>
      <c r="D27" s="127"/>
      <c r="E27" s="80" t="str">
        <f>IF(($D$27+$D$28+$D$29)&gt;1,IF($D$24&lt;2,"AZZERARE CAMPO"," ")," ")</f>
        <v xml:space="preserve"> </v>
      </c>
      <c r="G27" s="39"/>
      <c r="K27" s="50"/>
      <c r="L27" s="75">
        <f>D27*1000</f>
        <v>0</v>
      </c>
    </row>
    <row r="28" spans="1:12" ht="19.5" customHeight="1" x14ac:dyDescent="0.25">
      <c r="A28" s="120" t="s">
        <v>93</v>
      </c>
      <c r="B28" s="28"/>
      <c r="C28" s="78" t="s">
        <v>72</v>
      </c>
      <c r="D28" s="127"/>
      <c r="E28" s="80" t="str">
        <f>IF(($D$27+$D$28+$D$29)&gt;1,IF($D$24&lt;2,"AZZERARE CAMPO"," ")," ")</f>
        <v xml:space="preserve"> </v>
      </c>
      <c r="G28" s="39"/>
      <c r="K28" s="50"/>
      <c r="L28" s="75">
        <f>D28*1500</f>
        <v>0</v>
      </c>
    </row>
    <row r="29" spans="1:12" ht="19.5" customHeight="1" thickBot="1" x14ac:dyDescent="0.3">
      <c r="A29" s="120" t="s">
        <v>94</v>
      </c>
      <c r="B29" s="28"/>
      <c r="C29" s="78" t="s">
        <v>72</v>
      </c>
      <c r="D29" s="127"/>
      <c r="E29" s="80" t="str">
        <f>IF(($D$27+$D$28+$D$29)&gt;1,IF($D$24&lt;2,"AZZERARE CAMPO"," ")," ")</f>
        <v xml:space="preserve"> </v>
      </c>
      <c r="G29" s="39"/>
      <c r="K29" s="50"/>
      <c r="L29" s="75">
        <f>D29*2000</f>
        <v>0</v>
      </c>
    </row>
    <row r="30" spans="1:12" ht="27.75" customHeight="1" thickBot="1" x14ac:dyDescent="0.3">
      <c r="A30" s="151" t="s">
        <v>106</v>
      </c>
      <c r="B30" s="28"/>
      <c r="C30" s="28"/>
      <c r="D30" s="152">
        <f>D13</f>
        <v>0</v>
      </c>
      <c r="E30" s="28"/>
      <c r="F30" s="28"/>
      <c r="G30" s="39"/>
    </row>
    <row r="31" spans="1:12" ht="31.5" customHeight="1" x14ac:dyDescent="0.35">
      <c r="A31" s="153" t="s">
        <v>63</v>
      </c>
      <c r="B31" s="28"/>
      <c r="C31" s="28"/>
      <c r="D31" s="43"/>
      <c r="F31" s="32"/>
      <c r="G31" s="33"/>
      <c r="K31" s="50"/>
    </row>
    <row r="32" spans="1:12" ht="36.75" customHeight="1" thickBot="1" x14ac:dyDescent="0.3">
      <c r="A32" s="172" t="s">
        <v>12</v>
      </c>
      <c r="B32" s="173"/>
      <c r="C32" s="173"/>
      <c r="D32" s="173"/>
      <c r="G32" s="39"/>
    </row>
    <row r="33" spans="1:7" ht="15.75" thickBot="1" x14ac:dyDescent="0.3">
      <c r="A33" s="36" t="s">
        <v>13</v>
      </c>
      <c r="B33" s="28"/>
      <c r="C33" s="28"/>
      <c r="D33" s="123"/>
      <c r="G33" s="39"/>
    </row>
    <row r="34" spans="1:7" ht="15.75" thickBot="1" x14ac:dyDescent="0.3">
      <c r="A34" s="36" t="s">
        <v>14</v>
      </c>
      <c r="B34" s="28"/>
      <c r="C34" s="28"/>
      <c r="D34" s="123"/>
      <c r="G34" s="39"/>
    </row>
    <row r="35" spans="1:7" ht="15.75" thickBot="1" x14ac:dyDescent="0.3">
      <c r="A35" s="36" t="s">
        <v>15</v>
      </c>
      <c r="B35" s="28"/>
      <c r="C35" s="28"/>
      <c r="D35" s="123"/>
      <c r="E35" s="1" t="s">
        <v>68</v>
      </c>
      <c r="G35" s="39"/>
    </row>
    <row r="36" spans="1:7" ht="15.75" thickBot="1" x14ac:dyDescent="0.3">
      <c r="A36" s="36" t="s">
        <v>16</v>
      </c>
      <c r="B36" s="28"/>
      <c r="C36" s="28"/>
      <c r="D36" s="123"/>
      <c r="E36" s="1" t="s">
        <v>68</v>
      </c>
      <c r="G36" s="39"/>
    </row>
    <row r="37" spans="1:7" ht="15.75" thickBot="1" x14ac:dyDescent="0.3">
      <c r="A37" s="36" t="s">
        <v>17</v>
      </c>
      <c r="B37" s="28"/>
      <c r="C37" s="28"/>
      <c r="D37" s="123"/>
      <c r="G37" s="39"/>
    </row>
    <row r="38" spans="1:7" ht="15.75" thickBot="1" x14ac:dyDescent="0.3">
      <c r="A38" s="36" t="s">
        <v>18</v>
      </c>
      <c r="B38" s="28"/>
      <c r="C38" s="28"/>
      <c r="D38" s="123"/>
      <c r="G38" s="39"/>
    </row>
    <row r="39" spans="1:7" x14ac:dyDescent="0.25">
      <c r="A39" s="36"/>
      <c r="B39" s="28"/>
      <c r="C39" s="28"/>
      <c r="D39" s="147"/>
      <c r="G39" s="39"/>
    </row>
    <row r="40" spans="1:7" ht="15.75" thickBot="1" x14ac:dyDescent="0.3">
      <c r="A40" s="27" t="s">
        <v>19</v>
      </c>
      <c r="B40" s="28"/>
      <c r="C40" s="28"/>
      <c r="D40" s="147"/>
      <c r="G40" s="39"/>
    </row>
    <row r="41" spans="1:7" ht="15.75" thickBot="1" x14ac:dyDescent="0.3">
      <c r="A41" s="36" t="s">
        <v>20</v>
      </c>
      <c r="B41" s="28"/>
      <c r="C41" s="28"/>
      <c r="D41" s="123"/>
      <c r="G41" s="39"/>
    </row>
    <row r="42" spans="1:7" ht="15.75" thickBot="1" x14ac:dyDescent="0.3">
      <c r="A42" s="36" t="s">
        <v>21</v>
      </c>
      <c r="B42" s="28"/>
      <c r="C42" s="28"/>
      <c r="D42" s="123"/>
      <c r="G42" s="39"/>
    </row>
    <row r="43" spans="1:7" ht="8.25" customHeight="1" thickBot="1" x14ac:dyDescent="0.3">
      <c r="A43" s="27"/>
      <c r="B43" s="28"/>
      <c r="C43" s="28"/>
      <c r="D43" s="148"/>
      <c r="G43" s="39"/>
    </row>
    <row r="44" spans="1:7" ht="15.75" thickBot="1" x14ac:dyDescent="0.3">
      <c r="A44" s="27" t="s">
        <v>115</v>
      </c>
      <c r="B44" s="28"/>
      <c r="C44" s="28"/>
      <c r="D44" s="123">
        <v>500</v>
      </c>
      <c r="G44" s="39"/>
    </row>
    <row r="45" spans="1:7" ht="11.25" customHeight="1" x14ac:dyDescent="0.25">
      <c r="A45" s="27"/>
      <c r="B45" s="28"/>
      <c r="C45" s="28"/>
      <c r="G45" s="39"/>
    </row>
    <row r="46" spans="1:7" ht="27.75" customHeight="1" x14ac:dyDescent="0.25">
      <c r="A46" s="77" t="s">
        <v>86</v>
      </c>
      <c r="B46" s="28"/>
      <c r="C46" s="28"/>
      <c r="D46" s="43"/>
      <c r="F46" s="32"/>
      <c r="G46" s="33"/>
    </row>
    <row r="47" spans="1:7" x14ac:dyDescent="0.25">
      <c r="A47" s="27" t="s">
        <v>87</v>
      </c>
      <c r="B47" s="28"/>
      <c r="C47" s="28"/>
      <c r="D47" s="35"/>
      <c r="E47" s="37"/>
      <c r="G47" s="39"/>
    </row>
    <row r="48" spans="1:7" ht="16.5" thickBot="1" x14ac:dyDescent="0.3">
      <c r="A48" s="27" t="s">
        <v>57</v>
      </c>
      <c r="B48" s="28"/>
      <c r="C48" s="28"/>
      <c r="D48" s="35"/>
      <c r="E48" s="71" t="s">
        <v>60</v>
      </c>
      <c r="G48" s="39"/>
    </row>
    <row r="49" spans="1:7" ht="15.75" thickBot="1" x14ac:dyDescent="0.3">
      <c r="A49" s="105" t="s">
        <v>90</v>
      </c>
      <c r="B49" s="28"/>
      <c r="C49" s="28"/>
      <c r="D49" s="124" t="s">
        <v>22</v>
      </c>
      <c r="E49" s="62">
        <f>IF(D49="SI",25%,0)</f>
        <v>0</v>
      </c>
      <c r="G49" s="39"/>
    </row>
    <row r="50" spans="1:7" ht="15.75" thickBot="1" x14ac:dyDescent="0.3">
      <c r="A50" s="55" t="s">
        <v>91</v>
      </c>
      <c r="B50" s="28"/>
      <c r="C50" s="28"/>
      <c r="D50" s="124" t="s">
        <v>22</v>
      </c>
      <c r="E50" s="52">
        <f>IF(D50="SI",50%,0)</f>
        <v>0</v>
      </c>
      <c r="G50" s="39"/>
    </row>
    <row r="51" spans="1:7" ht="15.75" thickBot="1" x14ac:dyDescent="0.3">
      <c r="A51" s="27" t="s">
        <v>58</v>
      </c>
      <c r="B51" s="28"/>
      <c r="C51" s="28"/>
      <c r="D51" s="35"/>
      <c r="E51" s="37"/>
      <c r="G51" s="39"/>
    </row>
    <row r="52" spans="1:7" ht="15.75" thickBot="1" x14ac:dyDescent="0.3">
      <c r="A52" s="55" t="s">
        <v>97</v>
      </c>
      <c r="B52" s="28"/>
      <c r="C52" s="28"/>
      <c r="D52" s="124" t="s">
        <v>22</v>
      </c>
      <c r="E52" s="62">
        <f>IF(D52="SI",20%,0)</f>
        <v>0</v>
      </c>
      <c r="G52" s="39"/>
    </row>
    <row r="53" spans="1:7" ht="15.75" thickBot="1" x14ac:dyDescent="0.3">
      <c r="A53" s="55" t="s">
        <v>89</v>
      </c>
      <c r="B53" s="28"/>
      <c r="C53" s="28"/>
      <c r="D53" s="124" t="s">
        <v>22</v>
      </c>
      <c r="E53" s="62">
        <f>IF(D53="SI",30%,0)</f>
        <v>0</v>
      </c>
      <c r="G53" s="39"/>
    </row>
    <row r="54" spans="1:7" ht="15.75" thickBot="1" x14ac:dyDescent="0.3">
      <c r="A54" s="105" t="s">
        <v>102</v>
      </c>
      <c r="B54" s="28"/>
      <c r="C54" s="28"/>
      <c r="D54" s="124" t="s">
        <v>22</v>
      </c>
      <c r="E54" s="62">
        <f>IF(D54="SI",25%,0)</f>
        <v>0</v>
      </c>
      <c r="G54" s="39"/>
    </row>
    <row r="55" spans="1:7" ht="15.75" thickBot="1" x14ac:dyDescent="0.3">
      <c r="A55" s="55" t="s">
        <v>103</v>
      </c>
      <c r="B55" s="28"/>
      <c r="C55" s="28"/>
      <c r="D55" s="124" t="s">
        <v>22</v>
      </c>
      <c r="E55" s="52">
        <f>IF(D55="SI",50%,0)</f>
        <v>0</v>
      </c>
      <c r="G55" s="39"/>
    </row>
    <row r="56" spans="1:7" ht="15.75" thickBot="1" x14ac:dyDescent="0.3">
      <c r="A56" s="27" t="s">
        <v>59</v>
      </c>
      <c r="B56" s="28"/>
      <c r="C56" s="28"/>
      <c r="D56" s="35"/>
      <c r="E56" s="37"/>
      <c r="G56" s="39"/>
    </row>
    <row r="57" spans="1:7" ht="15.75" thickBot="1" x14ac:dyDescent="0.3">
      <c r="A57" s="55"/>
      <c r="B57" s="28"/>
      <c r="C57" s="28"/>
      <c r="D57" s="121"/>
      <c r="E57" s="122"/>
      <c r="F57" s="11"/>
      <c r="G57" s="39"/>
    </row>
    <row r="58" spans="1:7" ht="15.75" thickBot="1" x14ac:dyDescent="0.3">
      <c r="A58" s="27" t="s">
        <v>61</v>
      </c>
      <c r="B58" s="28"/>
      <c r="C58" s="28"/>
      <c r="D58" s="35"/>
      <c r="E58" s="37"/>
      <c r="G58" s="39"/>
    </row>
    <row r="59" spans="1:7" ht="15.75" thickBot="1" x14ac:dyDescent="0.3">
      <c r="A59" s="55" t="s">
        <v>88</v>
      </c>
      <c r="B59" s="28"/>
      <c r="C59" s="28"/>
      <c r="D59" s="124" t="s">
        <v>22</v>
      </c>
      <c r="E59" s="52">
        <f>IF(D59="SI",25%,0)</f>
        <v>0</v>
      </c>
      <c r="G59" s="39"/>
    </row>
    <row r="60" spans="1:7" x14ac:dyDescent="0.25">
      <c r="A60" s="27"/>
      <c r="B60" s="28"/>
      <c r="C60" s="28"/>
      <c r="D60" s="35"/>
      <c r="E60" s="37"/>
      <c r="G60" s="39"/>
    </row>
    <row r="61" spans="1:7" ht="30" x14ac:dyDescent="0.25">
      <c r="A61" s="104" t="s">
        <v>96</v>
      </c>
      <c r="D61" s="71" t="s">
        <v>23</v>
      </c>
      <c r="E61" s="53"/>
      <c r="F61" s="54"/>
      <c r="G61" s="39"/>
    </row>
    <row r="62" spans="1:7" x14ac:dyDescent="0.25">
      <c r="A62" s="27" t="s">
        <v>24</v>
      </c>
      <c r="D62" s="129" t="s">
        <v>10</v>
      </c>
      <c r="E62" s="142"/>
      <c r="F62" s="64"/>
      <c r="G62" s="39"/>
    </row>
    <row r="63" spans="1:7" ht="15" customHeight="1" x14ac:dyDescent="0.25">
      <c r="A63" s="27" t="s">
        <v>25</v>
      </c>
      <c r="D63" s="129" t="s">
        <v>10</v>
      </c>
      <c r="E63" s="142"/>
      <c r="G63" s="39"/>
    </row>
    <row r="64" spans="1:7" ht="15" customHeight="1" x14ac:dyDescent="0.25">
      <c r="A64" s="27" t="s">
        <v>26</v>
      </c>
      <c r="D64" s="129" t="s">
        <v>10</v>
      </c>
      <c r="E64" s="142"/>
      <c r="F64" s="49"/>
      <c r="G64" s="39"/>
    </row>
    <row r="65" spans="1:8" ht="15" customHeight="1" x14ac:dyDescent="0.25">
      <c r="A65" s="27" t="s">
        <v>27</v>
      </c>
      <c r="D65" s="129" t="s">
        <v>10</v>
      </c>
      <c r="E65" s="142"/>
      <c r="F65" s="49"/>
      <c r="G65" s="39"/>
    </row>
    <row r="66" spans="1:8" ht="15.75" thickBot="1" x14ac:dyDescent="0.3">
      <c r="A66" s="44"/>
      <c r="B66" s="45"/>
      <c r="C66" s="45"/>
      <c r="D66" s="45"/>
      <c r="E66" s="45"/>
      <c r="F66" s="45"/>
      <c r="G66" s="46"/>
    </row>
    <row r="68" spans="1:8" ht="15" customHeight="1" thickBot="1" x14ac:dyDescent="0.3">
      <c r="A68" s="165" t="s">
        <v>28</v>
      </c>
      <c r="B68" s="166" t="s">
        <v>29</v>
      </c>
      <c r="C68" s="166"/>
      <c r="D68" s="165" t="s">
        <v>30</v>
      </c>
      <c r="E68" s="167"/>
      <c r="F68" s="167"/>
      <c r="G68" s="167"/>
    </row>
    <row r="69" spans="1:8" ht="18" thickTop="1" x14ac:dyDescent="0.25">
      <c r="A69" s="165"/>
      <c r="B69" s="72" t="s">
        <v>31</v>
      </c>
      <c r="C69" s="72" t="s">
        <v>32</v>
      </c>
      <c r="D69" s="165"/>
      <c r="E69" s="167"/>
      <c r="F69" s="167"/>
      <c r="G69" s="167"/>
    </row>
    <row r="70" spans="1:8" ht="17.25" x14ac:dyDescent="0.25">
      <c r="A70" s="130" t="s">
        <v>57</v>
      </c>
      <c r="B70" s="131"/>
      <c r="C70" s="131"/>
      <c r="D70" s="132"/>
      <c r="E70" s="84"/>
      <c r="F70" s="84"/>
      <c r="G70" s="85"/>
    </row>
    <row r="71" spans="1:8" ht="20.25" customHeight="1" x14ac:dyDescent="0.25">
      <c r="A71" s="94" t="s">
        <v>33</v>
      </c>
      <c r="B71" s="3" t="str">
        <f>IF($D$13&lt;100001,"a",IF($D$13&lt;500000,"b","c"))</f>
        <v>a</v>
      </c>
      <c r="C71" s="3">
        <v>1</v>
      </c>
      <c r="D71" s="82" t="b">
        <f>IF(D19&gt;1,IF(D62="si",IF($D$13=0,0,IF($D$13&lt;30001,750,IF($D$13&lt;50001,850,IF($D$13&lt;100001,1000,IF($D$13&lt;500001,1500,2000))))),0))</f>
        <v>0</v>
      </c>
      <c r="E71" s="83"/>
      <c r="F71" s="6"/>
      <c r="G71" s="107"/>
      <c r="H71" s="79" t="str">
        <f>IF(D19&gt;1,D19," ")</f>
        <v xml:space="preserve"> </v>
      </c>
    </row>
    <row r="72" spans="1:8" x14ac:dyDescent="0.25">
      <c r="A72" s="108" t="s">
        <v>90</v>
      </c>
      <c r="B72" s="3"/>
      <c r="C72" s="3"/>
      <c r="D72" s="109">
        <f>D71*E49</f>
        <v>0</v>
      </c>
      <c r="E72" s="83"/>
      <c r="F72" s="6"/>
      <c r="G72" s="107"/>
      <c r="H72" s="79"/>
    </row>
    <row r="73" spans="1:8" x14ac:dyDescent="0.25">
      <c r="A73" s="88" t="s">
        <v>91</v>
      </c>
      <c r="B73" s="3"/>
      <c r="C73" s="3"/>
      <c r="D73" s="95">
        <f>D71*E50</f>
        <v>0</v>
      </c>
      <c r="E73" s="83"/>
      <c r="F73" s="6"/>
      <c r="G73" s="107"/>
      <c r="H73" s="79"/>
    </row>
    <row r="74" spans="1:8" x14ac:dyDescent="0.25">
      <c r="A74" s="86" t="s">
        <v>77</v>
      </c>
      <c r="B74" s="3"/>
      <c r="C74" s="3"/>
      <c r="D74" s="115">
        <f>(SUM(D71:D73))*10%</f>
        <v>0</v>
      </c>
      <c r="E74" s="83"/>
      <c r="F74" s="6"/>
      <c r="G74" s="107"/>
      <c r="H74" s="79"/>
    </row>
    <row r="75" spans="1:8" ht="15.75" x14ac:dyDescent="0.25">
      <c r="A75" s="89" t="s">
        <v>78</v>
      </c>
      <c r="B75" s="90"/>
      <c r="C75" s="101"/>
      <c r="D75" s="97">
        <f>SUM(D71:D74)</f>
        <v>0</v>
      </c>
      <c r="E75" s="91"/>
      <c r="F75" s="92"/>
      <c r="G75" s="110"/>
      <c r="H75" s="79"/>
    </row>
    <row r="76" spans="1:8" ht="17.25" x14ac:dyDescent="0.25">
      <c r="A76" s="130" t="s">
        <v>58</v>
      </c>
      <c r="B76" s="133"/>
      <c r="C76" s="133"/>
      <c r="D76" s="134"/>
      <c r="E76" s="98"/>
      <c r="F76" s="99"/>
      <c r="G76" s="111"/>
      <c r="H76" s="79"/>
    </row>
    <row r="77" spans="1:8" ht="35.25" customHeight="1" x14ac:dyDescent="0.25">
      <c r="A77" s="135" t="s">
        <v>34</v>
      </c>
      <c r="B77" s="3" t="str">
        <f>IF($D$13&lt;100001,"a",IF($D$13&lt;500000,"b","c"))</f>
        <v>a</v>
      </c>
      <c r="C77" s="3">
        <v>2</v>
      </c>
      <c r="D77" s="82" t="b">
        <f>IF(D19&gt;1,IF(D63="si",IF($D$13=0,0,IF($D$13&lt;30001,750,IF($D$13&lt;50001,850,IF($D$13&lt;100001,1000,IF($D$13&lt;500001,1500,2000))))),0))</f>
        <v>0</v>
      </c>
      <c r="E77" s="83"/>
      <c r="F77" s="6"/>
      <c r="G77" s="87"/>
    </row>
    <row r="78" spans="1:8" x14ac:dyDescent="0.25">
      <c r="A78" s="108" t="s">
        <v>97</v>
      </c>
      <c r="B78" s="3"/>
      <c r="C78" s="3"/>
      <c r="D78" s="102">
        <f>D77*E52</f>
        <v>0</v>
      </c>
      <c r="E78" s="83"/>
      <c r="F78" s="6"/>
      <c r="G78" s="87"/>
    </row>
    <row r="79" spans="1:8" x14ac:dyDescent="0.25">
      <c r="A79" s="88" t="s">
        <v>89</v>
      </c>
      <c r="B79" s="3"/>
      <c r="C79" s="3"/>
      <c r="D79" s="95">
        <f>D77*E53</f>
        <v>0</v>
      </c>
      <c r="E79" s="83"/>
      <c r="F79" s="6"/>
      <c r="G79" s="87"/>
    </row>
    <row r="80" spans="1:8" x14ac:dyDescent="0.25">
      <c r="A80" s="88" t="s">
        <v>102</v>
      </c>
      <c r="B80" s="3"/>
      <c r="C80" s="3"/>
      <c r="D80" s="95">
        <f>D77*E54</f>
        <v>0</v>
      </c>
      <c r="E80" s="83"/>
      <c r="F80" s="6"/>
      <c r="G80" s="87"/>
    </row>
    <row r="81" spans="1:9" x14ac:dyDescent="0.25">
      <c r="A81" s="88" t="s">
        <v>103</v>
      </c>
      <c r="B81" s="3"/>
      <c r="C81" s="3"/>
      <c r="D81" s="95">
        <f>D77*E55</f>
        <v>0</v>
      </c>
      <c r="E81" s="83"/>
      <c r="F81" s="6"/>
      <c r="G81" s="87"/>
    </row>
    <row r="82" spans="1:9" x14ac:dyDescent="0.25">
      <c r="A82" s="86" t="s">
        <v>77</v>
      </c>
      <c r="B82" s="3"/>
      <c r="C82" s="3"/>
      <c r="D82" s="115">
        <f>(SUM(D77:D81))*10%</f>
        <v>0</v>
      </c>
      <c r="E82" s="83"/>
      <c r="F82" s="6"/>
      <c r="G82" s="87"/>
    </row>
    <row r="83" spans="1:9" ht="15.75" x14ac:dyDescent="0.25">
      <c r="A83" s="89" t="s">
        <v>79</v>
      </c>
      <c r="B83" s="90"/>
      <c r="C83" s="90"/>
      <c r="D83" s="97">
        <f>SUM(D77:D82)</f>
        <v>0</v>
      </c>
      <c r="E83" s="91"/>
      <c r="F83" s="92"/>
      <c r="G83" s="93"/>
    </row>
    <row r="84" spans="1:9" ht="17.25" x14ac:dyDescent="0.25">
      <c r="A84" s="130" t="s">
        <v>59</v>
      </c>
      <c r="B84" s="133"/>
      <c r="C84" s="133"/>
      <c r="D84" s="136"/>
      <c r="E84" s="98"/>
      <c r="F84" s="99"/>
      <c r="G84" s="100"/>
    </row>
    <row r="85" spans="1:9" ht="22.5" customHeight="1" x14ac:dyDescent="0.25">
      <c r="A85" s="94" t="s">
        <v>35</v>
      </c>
      <c r="B85" s="3" t="str">
        <f>IF($D$13&lt;100001,"a",IF($D$13&lt;500000,"b","c"))</f>
        <v>a</v>
      </c>
      <c r="C85" s="3">
        <v>3</v>
      </c>
      <c r="D85" s="82">
        <f>IF(D24&gt;0,(L25+L26+L27+L28+L29),IF(D64="si",IF($D$13=0,0,IF($D$13&lt;30001,750,IF($D$13&lt;50001,850,IF($D$13&lt;100001,1000,IF($D$13&lt;500001,1500,2000))))),0))</f>
        <v>0</v>
      </c>
      <c r="E85" s="117" t="str">
        <f>IF(D24&gt;1,D24," ")</f>
        <v xml:space="preserve"> </v>
      </c>
      <c r="F85" s="8" t="str">
        <f>IF(D24&gt;1,"n. decreti trasf."," ")</f>
        <v xml:space="preserve"> </v>
      </c>
      <c r="G85" s="112"/>
      <c r="H85" s="106"/>
    </row>
    <row r="86" spans="1:9" ht="18.75" customHeight="1" x14ac:dyDescent="0.25">
      <c r="A86" s="86" t="s">
        <v>77</v>
      </c>
      <c r="B86" s="3"/>
      <c r="C86" s="3"/>
      <c r="D86" s="118">
        <f>(SUM(D85:D85))*10%</f>
        <v>0</v>
      </c>
      <c r="E86" s="83"/>
      <c r="F86" s="6"/>
      <c r="G86" s="112"/>
      <c r="H86" s="106"/>
    </row>
    <row r="87" spans="1:9" ht="15.75" x14ac:dyDescent="0.25">
      <c r="A87" s="89" t="s">
        <v>80</v>
      </c>
      <c r="B87" s="90"/>
      <c r="C87" s="90"/>
      <c r="D87" s="97">
        <f>SUM(D85:D86)</f>
        <v>0</v>
      </c>
      <c r="E87" s="91"/>
      <c r="F87" s="92"/>
      <c r="G87" s="113"/>
      <c r="H87" s="106"/>
    </row>
    <row r="88" spans="1:9" ht="17.25" x14ac:dyDescent="0.25">
      <c r="A88" s="130" t="s">
        <v>61</v>
      </c>
      <c r="B88" s="133"/>
      <c r="C88" s="133"/>
      <c r="D88" s="137"/>
      <c r="E88" s="98"/>
      <c r="F88" s="99"/>
      <c r="G88" s="114"/>
      <c r="H88" s="106"/>
    </row>
    <row r="89" spans="1:9" x14ac:dyDescent="0.25">
      <c r="A89" s="94" t="s">
        <v>36</v>
      </c>
      <c r="B89" s="3" t="str">
        <f>IF($D$13&lt;100001,"a",IF($D$13&lt;500000,"b","c"))</f>
        <v>a</v>
      </c>
      <c r="C89" s="3">
        <v>4</v>
      </c>
      <c r="D89" s="82" t="b">
        <f>IF(D19&gt;1,IF(D65="si",IF($D$30=0,0,IF($D$30&lt;30001,750,IF($D$30&lt;50001,850,IF($D$30&lt;100001,1000,IF($D$30&lt;500001,1500,2000))))),0))</f>
        <v>0</v>
      </c>
      <c r="G89" s="87"/>
    </row>
    <row r="90" spans="1:9" x14ac:dyDescent="0.25">
      <c r="A90" s="88" t="s">
        <v>88</v>
      </c>
      <c r="B90" s="3"/>
      <c r="C90" s="3"/>
      <c r="D90" s="102">
        <f>D89*E59</f>
        <v>0</v>
      </c>
      <c r="E90" s="83"/>
      <c r="F90" s="6"/>
      <c r="G90" s="87"/>
    </row>
    <row r="91" spans="1:9" x14ac:dyDescent="0.25">
      <c r="A91" s="86" t="s">
        <v>77</v>
      </c>
      <c r="B91" s="3"/>
      <c r="C91" s="3"/>
      <c r="D91" s="116">
        <f>(SUM(D89:D90))*10%</f>
        <v>0</v>
      </c>
      <c r="E91" s="83"/>
      <c r="F91" s="6"/>
      <c r="G91" s="87"/>
    </row>
    <row r="92" spans="1:9" ht="15.75" x14ac:dyDescent="0.25">
      <c r="A92" s="89" t="s">
        <v>81</v>
      </c>
      <c r="B92" s="90"/>
      <c r="C92" s="90"/>
      <c r="D92" s="97">
        <f>SUM(D89:D91)</f>
        <v>0</v>
      </c>
      <c r="E92" s="91"/>
      <c r="F92" s="92"/>
      <c r="G92" s="93"/>
    </row>
    <row r="93" spans="1:9" x14ac:dyDescent="0.25">
      <c r="A93" s="2"/>
      <c r="B93" s="3"/>
      <c r="C93" s="3"/>
      <c r="D93" s="4"/>
      <c r="E93" s="5"/>
      <c r="F93" s="6"/>
      <c r="G93" s="2"/>
    </row>
    <row r="94" spans="1:9" ht="43.5" customHeight="1" thickBot="1" x14ac:dyDescent="0.3">
      <c r="A94" s="138" t="s">
        <v>1</v>
      </c>
      <c r="B94" s="138"/>
      <c r="C94" s="138" t="s">
        <v>2</v>
      </c>
      <c r="D94" s="138" t="s">
        <v>30</v>
      </c>
      <c r="E94" s="139" t="str">
        <f>IF($D$114&gt;40%,"Importo con limite 40%"," ")</f>
        <v xml:space="preserve"> </v>
      </c>
      <c r="F94" s="140" t="s">
        <v>37</v>
      </c>
      <c r="G94" s="140" t="s">
        <v>38</v>
      </c>
    </row>
    <row r="95" spans="1:9" ht="15.75" thickTop="1" x14ac:dyDescent="0.25">
      <c r="A95" s="103" t="s">
        <v>82</v>
      </c>
      <c r="B95" s="20"/>
      <c r="C95" s="20"/>
      <c r="D95" s="9">
        <f>D92+D87+D83+D75</f>
        <v>0</v>
      </c>
      <c r="E95" s="21">
        <f>IF(D13=0,0,IF($D$114&gt;40%,$D$13*40%,0))</f>
        <v>0</v>
      </c>
      <c r="F95" s="31">
        <f>IF($E$95&gt;1,$E$95/8,D87/2)</f>
        <v>0</v>
      </c>
      <c r="G95" s="47">
        <f>IF(E95&gt;1,E95-F95,D95-F95)</f>
        <v>0</v>
      </c>
      <c r="H95" s="6"/>
      <c r="I95" s="6"/>
    </row>
    <row r="96" spans="1:9" x14ac:dyDescent="0.25">
      <c r="A96" s="19" t="s">
        <v>3</v>
      </c>
      <c r="B96" s="20"/>
      <c r="C96" s="20"/>
      <c r="D96" s="22">
        <f>D41+D33</f>
        <v>0</v>
      </c>
      <c r="E96" s="22">
        <f>IF(D115="OK"," ",D41+D33)</f>
        <v>0</v>
      </c>
      <c r="F96" s="31">
        <f>D33</f>
        <v>0</v>
      </c>
      <c r="G96" s="31">
        <f>D41</f>
        <v>0</v>
      </c>
      <c r="H96" s="6"/>
      <c r="I96" s="6"/>
    </row>
    <row r="97" spans="1:9" ht="15.75" x14ac:dyDescent="0.25">
      <c r="A97" s="24" t="s">
        <v>4</v>
      </c>
      <c r="B97" s="20"/>
      <c r="C97" s="20"/>
      <c r="D97" s="65">
        <f>SUM(D95:D96)</f>
        <v>0</v>
      </c>
      <c r="E97" s="9">
        <f>IF(D13=0,0,IF($D$114&gt;40%,SUM(E95:E96)," "))</f>
        <v>0</v>
      </c>
      <c r="F97" s="65">
        <f>SUM(F95:F96)</f>
        <v>0</v>
      </c>
      <c r="G97" s="65">
        <f>SUM(G95:G96)</f>
        <v>0</v>
      </c>
      <c r="H97" s="6"/>
      <c r="I97" s="6"/>
    </row>
    <row r="98" spans="1:9" x14ac:dyDescent="0.25">
      <c r="A98" s="19" t="s">
        <v>39</v>
      </c>
      <c r="B98" s="20"/>
      <c r="C98" s="20"/>
      <c r="D98" s="34">
        <f>-D44</f>
        <v>-500</v>
      </c>
      <c r="E98" s="70">
        <f>IF(D13=0,0,IF($D$114&gt;40%,-D44," "))</f>
        <v>0</v>
      </c>
      <c r="F98" s="31"/>
      <c r="G98" s="31">
        <f>D98</f>
        <v>-500</v>
      </c>
      <c r="H98" s="6"/>
      <c r="I98" s="6"/>
    </row>
    <row r="99" spans="1:9" x14ac:dyDescent="0.25">
      <c r="A99" s="24" t="s">
        <v>4</v>
      </c>
      <c r="B99" s="25"/>
      <c r="C99" s="25"/>
      <c r="D99" s="26">
        <f>D97+D98</f>
        <v>-500</v>
      </c>
      <c r="E99" s="9">
        <f>IF(D13=0,0,IF($D$114&gt;40%,SUM(E97:E98)," "))</f>
        <v>0</v>
      </c>
      <c r="F99" s="26">
        <f>F97+F98</f>
        <v>0</v>
      </c>
      <c r="G99" s="26">
        <f>G97+G98</f>
        <v>-500</v>
      </c>
      <c r="H99" s="6"/>
      <c r="I99" s="6"/>
    </row>
    <row r="100" spans="1:9" x14ac:dyDescent="0.25">
      <c r="A100" s="20" t="s">
        <v>5</v>
      </c>
      <c r="B100" s="20"/>
      <c r="C100" s="23">
        <v>0.04</v>
      </c>
      <c r="D100" s="22">
        <f>D99*C100</f>
        <v>-20</v>
      </c>
      <c r="E100" s="21">
        <f>IF(D13=0,0,IF($D$114&gt;40%,E99*C100," "))</f>
        <v>0</v>
      </c>
      <c r="F100" s="31">
        <f>F99*C100</f>
        <v>0</v>
      </c>
      <c r="G100" s="31">
        <f>G99*C100</f>
        <v>-20</v>
      </c>
      <c r="H100" s="6"/>
      <c r="I100" s="6"/>
    </row>
    <row r="101" spans="1:9" x14ac:dyDescent="0.25">
      <c r="A101" s="24" t="s">
        <v>4</v>
      </c>
      <c r="B101" s="25"/>
      <c r="C101" s="25"/>
      <c r="D101" s="26">
        <f>D99+D100</f>
        <v>-520</v>
      </c>
      <c r="E101" s="9">
        <f>IF(D13=0,0,IF($D$114&gt;40%,E99+E100," "))</f>
        <v>0</v>
      </c>
      <c r="F101" s="30">
        <f>F99+F100</f>
        <v>0</v>
      </c>
      <c r="G101" s="30">
        <f>G99+G100</f>
        <v>-520</v>
      </c>
      <c r="H101" s="6"/>
      <c r="I101" s="6"/>
    </row>
    <row r="102" spans="1:9" x14ac:dyDescent="0.25">
      <c r="A102" s="20" t="s">
        <v>104</v>
      </c>
      <c r="B102" s="20"/>
      <c r="C102" s="150">
        <v>0.22</v>
      </c>
      <c r="D102" s="22">
        <f>D101*C102</f>
        <v>-114.4</v>
      </c>
      <c r="E102" s="21">
        <f>IF(D13=0,0,IF($D$114&gt;40%,E101*C102," "))</f>
        <v>0</v>
      </c>
      <c r="F102" s="31">
        <f>F101*C102</f>
        <v>0</v>
      </c>
      <c r="G102" s="31">
        <f>G101*C102</f>
        <v>-114.4</v>
      </c>
      <c r="H102" s="6"/>
      <c r="I102" s="6"/>
    </row>
    <row r="103" spans="1:9" x14ac:dyDescent="0.25">
      <c r="A103" s="24" t="s">
        <v>4</v>
      </c>
      <c r="B103" s="20"/>
      <c r="C103" s="23"/>
      <c r="D103" s="26">
        <f>D101+D102</f>
        <v>-634.4</v>
      </c>
      <c r="E103" s="9">
        <f>IF(D13=0,0,IF($D$114&gt;40%,E101+E102," "))</f>
        <v>0</v>
      </c>
      <c r="F103" s="26">
        <f>F101+F102</f>
        <v>0</v>
      </c>
      <c r="G103" s="26">
        <f>G101+G102</f>
        <v>-634.4</v>
      </c>
      <c r="H103" s="6"/>
      <c r="I103" s="6"/>
    </row>
    <row r="104" spans="1:9" x14ac:dyDescent="0.25">
      <c r="A104" s="20" t="s">
        <v>6</v>
      </c>
      <c r="B104" s="20"/>
      <c r="C104" s="20"/>
      <c r="D104" s="22">
        <f>SUM(D34:D38)+D42</f>
        <v>0</v>
      </c>
      <c r="E104" s="9">
        <f>IF(D13=0,0,IF($D$114&gt;40%,D104," "))</f>
        <v>0</v>
      </c>
      <c r="F104" s="31">
        <f>D37+D38</f>
        <v>0</v>
      </c>
      <c r="G104" s="31">
        <f>D42</f>
        <v>0</v>
      </c>
      <c r="H104" s="6"/>
      <c r="I104" s="6"/>
    </row>
    <row r="105" spans="1:9" ht="30" x14ac:dyDescent="0.25">
      <c r="A105" s="66" t="s">
        <v>67</v>
      </c>
      <c r="B105" s="25"/>
      <c r="C105" s="25"/>
      <c r="D105" s="26">
        <f>D103+D104</f>
        <v>-634.4</v>
      </c>
      <c r="E105" s="9">
        <f>IF(D13=0,0,IF($D$114&gt;40%,SUM(E103:E104)," "))</f>
        <v>0</v>
      </c>
      <c r="F105" s="26">
        <f>F103+F104</f>
        <v>0</v>
      </c>
      <c r="G105" s="26">
        <f>G103+G104</f>
        <v>-634.4</v>
      </c>
      <c r="H105" s="48">
        <f>D105-F105-G105</f>
        <v>0</v>
      </c>
      <c r="I105" s="6"/>
    </row>
    <row r="106" spans="1:9" x14ac:dyDescent="0.25">
      <c r="A106" s="20" t="s">
        <v>7</v>
      </c>
      <c r="B106" s="20"/>
      <c r="C106" s="23">
        <v>0.2</v>
      </c>
      <c r="D106" s="22"/>
      <c r="E106" s="21"/>
      <c r="F106" s="31">
        <f>IF(D16="SI",F99*-C106,0)</f>
        <v>0</v>
      </c>
      <c r="G106" s="31">
        <f>IF(D15="SI",G99*-C106,0)</f>
        <v>0</v>
      </c>
      <c r="H106" s="6"/>
      <c r="I106" s="6"/>
    </row>
    <row r="107" spans="1:9" x14ac:dyDescent="0.25">
      <c r="A107" s="24" t="s">
        <v>8</v>
      </c>
      <c r="B107" s="25"/>
      <c r="C107" s="25"/>
      <c r="D107" s="26"/>
      <c r="E107" s="9"/>
      <c r="F107" s="30">
        <f>F105+F106</f>
        <v>0</v>
      </c>
      <c r="G107" s="30">
        <f>G105+G106</f>
        <v>-634.4</v>
      </c>
      <c r="H107" s="6"/>
      <c r="I107" s="6"/>
    </row>
    <row r="108" spans="1:9" x14ac:dyDescent="0.25">
      <c r="A108" s="10"/>
      <c r="B108" s="11"/>
      <c r="C108" s="11"/>
      <c r="D108" s="12"/>
      <c r="E108" s="8"/>
    </row>
    <row r="109" spans="1:9" ht="48.75" customHeight="1" x14ac:dyDescent="0.25">
      <c r="A109" s="159" t="s">
        <v>83</v>
      </c>
      <c r="B109" s="160"/>
      <c r="C109" s="160"/>
      <c r="D109" s="160"/>
      <c r="E109" s="160"/>
      <c r="F109" s="160"/>
      <c r="G109" s="161"/>
    </row>
    <row r="110" spans="1:9" x14ac:dyDescent="0.25">
      <c r="D110" s="13"/>
    </row>
    <row r="111" spans="1:9" ht="18" thickBot="1" x14ac:dyDescent="0.3">
      <c r="A111" s="14" t="s">
        <v>40</v>
      </c>
      <c r="B111" s="14"/>
      <c r="C111" s="14"/>
      <c r="D111" s="14" t="s">
        <v>41</v>
      </c>
      <c r="E111" s="68" t="str">
        <f>IF($D$114&gt;40%,"Ricalcolo compenso limite"," ")</f>
        <v xml:space="preserve"> </v>
      </c>
      <c r="F111" s="14"/>
      <c r="G111" s="14"/>
    </row>
    <row r="112" spans="1:9" ht="15.75" thickTop="1" x14ac:dyDescent="0.25">
      <c r="A112" s="1" t="s">
        <v>42</v>
      </c>
      <c r="D112" s="15">
        <f>D13</f>
        <v>0</v>
      </c>
      <c r="E112" s="6" t="str">
        <f>IF($D$114&gt;40%,D112," ")</f>
        <v xml:space="preserve"> </v>
      </c>
    </row>
    <row r="113" spans="1:5" x14ac:dyDescent="0.25">
      <c r="A113" s="1" t="s">
        <v>43</v>
      </c>
      <c r="D113" s="15">
        <f>D97-D96</f>
        <v>0</v>
      </c>
      <c r="E113" s="6" t="str">
        <f>IF($D$114&gt;40%,E99-E96," ")</f>
        <v xml:space="preserve"> </v>
      </c>
    </row>
    <row r="114" spans="1:5" x14ac:dyDescent="0.25">
      <c r="A114" s="2" t="s">
        <v>44</v>
      </c>
      <c r="D114" s="16">
        <f>IF(D13=0,0,D113/D112)</f>
        <v>0</v>
      </c>
      <c r="E114" s="16" t="str">
        <f>IF($D$114&gt;40%,E113/E112," ")</f>
        <v xml:space="preserve"> </v>
      </c>
    </row>
    <row r="115" spans="1:5" ht="43.5" customHeight="1" x14ac:dyDescent="0.25">
      <c r="A115" s="17" t="s">
        <v>45</v>
      </c>
      <c r="D115" s="18" t="str">
        <f>IF(D13=0," ",IF(D114&lt;=40%,"OK","Attenzione compenso da rideterminare"))</f>
        <v xml:space="preserve"> </v>
      </c>
    </row>
  </sheetData>
  <sheetProtection algorithmName="SHA-512" hashValue="DHK80SUJcOjlRh2SqiJMirT4feLa5L+GB8jtN9idIOS2aKerD68mSIXngg6b/dC7iohOlNGZhot1uLd9ii0YVw==" saltValue="GEiDm8krXvl5GA11jcqlqA==" spinCount="100000" sheet="1" objects="1" scenarios="1"/>
  <mergeCells count="10">
    <mergeCell ref="A109:G109"/>
    <mergeCell ref="A2:G2"/>
    <mergeCell ref="A68:A69"/>
    <mergeCell ref="B68:C68"/>
    <mergeCell ref="D68:D69"/>
    <mergeCell ref="E68:E69"/>
    <mergeCell ref="F68:F69"/>
    <mergeCell ref="G68:G69"/>
    <mergeCell ref="A18:D18"/>
    <mergeCell ref="A32:D32"/>
  </mergeCells>
  <phoneticPr fontId="22" type="noConversion"/>
  <conditionalFormatting sqref="E77:E84">
    <cfRule type="cellIs" dxfId="0" priority="4" operator="greaterThan">
      <formula>60%</formula>
    </cfRule>
  </conditionalFormatting>
  <printOptions gridLines="1"/>
  <pageMargins left="0.27559055118110237" right="0.19685039370078741" top="0.41" bottom="0.27559055118110237" header="0.15748031496062992" footer="0.15748031496062992"/>
  <pageSetup paperSize="8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xWindow="653" yWindow="415" count="2">
        <x14:dataValidation type="list" allowBlank="1" showInputMessage="1" showErrorMessage="1" promptTitle="Attività svolta" prompt="Indicare se l'attività è stata svolta" xr:uid="{00000000-0002-0000-0200-000002000000}">
          <x14:formula1>
            <xm:f>Foglio1!$A$1:$A$2</xm:f>
          </x14:formula1>
          <xm:sqref>D62:D65</xm:sqref>
        </x14:dataValidation>
        <x14:dataValidation type="list" allowBlank="1" showErrorMessage="1" promptTitle="Attività svolta" xr:uid="{00000000-0002-0000-0200-000003000000}">
          <x14:formula1>
            <xm:f>Foglio1!$A$1:$A$2</xm:f>
          </x14:formula1>
          <xm:sqref>D15:D16 D49:D50 D57 D59 D52:D55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6"/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22</v>
      </c>
    </row>
    <row r="4" spans="1:1" x14ac:dyDescent="0.25">
      <c r="A4" t="s">
        <v>50</v>
      </c>
    </row>
    <row r="5" spans="1:1" x14ac:dyDescent="0.25">
      <c r="A5" t="s">
        <v>51</v>
      </c>
    </row>
  </sheetData>
  <dataConsolidate/>
  <dataValidations count="1">
    <dataValidation type="list" allowBlank="1" showInputMessage="1" showErrorMessage="1" promptTitle="Scegliere dati" sqref="J16" xr:uid="{00000000-0002-0000-0300-000000000000}">
      <formula1>$L$14:$L$16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Unico lotto</vt:lpstr>
      <vt:lpstr>Pluralità Lotti</vt:lpstr>
      <vt:lpstr>Foglio1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Diletta Romani</dc:creator>
  <cp:lastModifiedBy>Elisa Gasparri</cp:lastModifiedBy>
  <cp:revision/>
  <cp:lastPrinted>2025-03-05T10:51:09Z</cp:lastPrinted>
  <dcterms:created xsi:type="dcterms:W3CDTF">2016-02-25T14:49:01Z</dcterms:created>
  <dcterms:modified xsi:type="dcterms:W3CDTF">2026-01-28T11:17:12Z</dcterms:modified>
</cp:coreProperties>
</file>